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 codeName="{AE6600E7-7A62-396C-DE95-9942FA9DD81E}"/>
  <workbookPr codeName="ThisWorkbook"/>
  <bookViews>
    <workbookView xWindow="65416" yWindow="65416" windowWidth="29040" windowHeight="15840" firstSheet="2" activeTab="3"/>
  </bookViews>
  <sheets>
    <sheet name="Tubi Acciaio Zincato" sheetId="27" state="hidden" r:id="rId1"/>
    <sheet name="Tubi Rame" sheetId="28" state="hidden" r:id="rId2"/>
    <sheet name="Utenze" sheetId="34" r:id="rId3"/>
    <sheet name="Rete" sheetId="7" r:id="rId4"/>
  </sheets>
  <definedNames>
    <definedName name="_xlnm.Print_Area" localSheetId="3">'Rete'!$A$3:$J$111</definedName>
    <definedName name="_xlnm.Print_Area" localSheetId="0">'Tubi Acciaio Zincato'!$A$1:$AD$28,'Tubi Acciaio Zincato'!$A$35:$AD$62,'Tubi Acciaio Zincato'!$A$69:$AD$96,'Tubi Acciaio Zincato'!$A$103:$AD$130,'Tubi Acciaio Zincato'!$A$137:$AD$164,'Tubi Acciaio Zincato'!$A$171:$AD$198,'Tubi Acciaio Zincato'!$A$205:$AD$232,'Tubi Acciaio Zincato'!$A$239:$AD$266,'Tubi Acciaio Zincato'!$A$273:$AD$300,'Tubi Acciaio Zincato'!$A$307:$AD$334</definedName>
    <definedName name="_xlnm.Print_Area" localSheetId="1">'Tubi Rame'!$A$1:$AB$33,'Tubi Rame'!$A$35:$AB$67,'Tubi Rame'!$A$69:$AB$101,'Tubi Rame'!$A$103:$AB$135</definedName>
    <definedName name="_xlnm.Print_Area" localSheetId="2">'Utenze'!$A$1:$U$107</definedName>
    <definedName name="centrale_termica" localSheetId="0">#REF!</definedName>
    <definedName name="centrale_termica" localSheetId="1">#REF!</definedName>
    <definedName name="centrale_termica">#REF!</definedName>
    <definedName name="_xlnm.Print_Titles" localSheetId="2">'Utenze'!$3:$6</definedName>
    <definedName name="_xlnm.Print_Titles" localSheetId="3">'Rete'!$3:$5</definedName>
  </definedNames>
  <calcPr calcId="191029"/>
  <extLst/>
</workbook>
</file>

<file path=xl/comments1.xml><?xml version="1.0" encoding="utf-8"?>
<comments xmlns="http://schemas.openxmlformats.org/spreadsheetml/2006/main">
  <authors>
    <author>Marco Caroselli</author>
  </authors>
  <commentList>
    <comment ref="AB4" authorId="0">
      <text>
        <r>
          <rPr>
            <sz val="8"/>
            <rFont val="Tahoma"/>
            <family val="2"/>
          </rPr>
          <t xml:space="preserve">per il computo dei rivestimenti quotati a metro lineare, 
</t>
        </r>
        <r>
          <rPr>
            <b/>
            <sz val="8"/>
            <rFont val="Tahoma"/>
            <family val="2"/>
          </rPr>
          <t>per tubi fino a 107/114</t>
        </r>
        <r>
          <rPr>
            <sz val="8"/>
            <rFont val="Tahoma"/>
            <family val="2"/>
          </rPr>
          <t xml:space="preserve">
(tale maggiorazione non si somma a quella sul peso dei tubi)
</t>
        </r>
      </text>
    </comment>
    <comment ref="F22" authorId="0">
      <text>
        <r>
          <rPr>
            <sz val="8"/>
            <rFont val="Tahoma"/>
            <family val="2"/>
          </rPr>
          <t xml:space="preserve">valori standard:
+40 % in centrale
+30 % in distribuzione
</t>
        </r>
      </text>
    </comment>
    <comment ref="U22" authorId="0">
      <text>
        <r>
          <rPr>
            <sz val="8"/>
            <rFont val="Tahoma"/>
            <family val="2"/>
          </rPr>
          <t>valore standard:
+10%</t>
        </r>
      </text>
    </comment>
    <comment ref="F25" authorId="0">
      <text>
        <r>
          <rPr>
            <sz val="8"/>
            <rFont val="Tahoma"/>
            <family val="2"/>
          </rPr>
          <t>valori standard:
  6 , 9 , 13, 19 . 32 mm</t>
        </r>
        <r>
          <rPr>
            <sz val="8"/>
            <rFont val="Tahoma"/>
            <family val="2"/>
          </rPr>
          <t xml:space="preserve">
</t>
        </r>
      </text>
    </comment>
    <comment ref="U25" authorId="0">
      <text>
        <r>
          <rPr>
            <sz val="8"/>
            <rFont val="Tahoma"/>
            <family val="2"/>
          </rPr>
          <t xml:space="preserve">valori standard:
  25 , 30 . 40 , 50 , 60 mm
</t>
        </r>
      </text>
    </comment>
    <comment ref="F26" authorId="0">
      <text>
        <r>
          <rPr>
            <sz val="8"/>
            <rFont val="Tahoma"/>
            <family val="2"/>
          </rPr>
          <t xml:space="preserve">valori standard:
   6 , 9 , 13 , 19 , 32 mm
</t>
        </r>
      </text>
    </comment>
    <comment ref="U26" authorId="0">
      <text>
        <r>
          <rPr>
            <sz val="8"/>
            <rFont val="Tahoma"/>
            <family val="2"/>
          </rPr>
          <t xml:space="preserve">valori standard:
   25 , 30 , 40 , 50 , 60 mm
</t>
        </r>
      </text>
    </comment>
    <comment ref="F27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U27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AB38" authorId="0">
      <text>
        <r>
          <rPr>
            <sz val="8"/>
            <rFont val="Tahoma"/>
            <family val="2"/>
          </rPr>
          <t xml:space="preserve">per il computo dei rivestimenti quotati a metro lineare, 
</t>
        </r>
        <r>
          <rPr>
            <b/>
            <sz val="8"/>
            <rFont val="Tahoma"/>
            <family val="2"/>
          </rPr>
          <t>per tubi fino a 107/114</t>
        </r>
        <r>
          <rPr>
            <sz val="8"/>
            <rFont val="Tahoma"/>
            <family val="2"/>
          </rPr>
          <t xml:space="preserve">
(tale maggiorazione non si somma a quella sul peso dei tubi)
</t>
        </r>
      </text>
    </comment>
    <comment ref="F56" authorId="0">
      <text>
        <r>
          <rPr>
            <sz val="8"/>
            <rFont val="Tahoma"/>
            <family val="2"/>
          </rPr>
          <t xml:space="preserve">valori standard:
+40 % in centrale
+30 % in distribuzione
</t>
        </r>
      </text>
    </comment>
    <comment ref="U56" authorId="0">
      <text>
        <r>
          <rPr>
            <sz val="8"/>
            <rFont val="Tahoma"/>
            <family val="2"/>
          </rPr>
          <t>valore standard:
+10%</t>
        </r>
      </text>
    </comment>
    <comment ref="F59" authorId="0">
      <text>
        <r>
          <rPr>
            <sz val="8"/>
            <rFont val="Tahoma"/>
            <family val="2"/>
          </rPr>
          <t>valori standard:
  6 , 9 , 13, 19 . 32 mm</t>
        </r>
        <r>
          <rPr>
            <sz val="8"/>
            <rFont val="Tahoma"/>
            <family val="2"/>
          </rPr>
          <t xml:space="preserve">
</t>
        </r>
      </text>
    </comment>
    <comment ref="U59" authorId="0">
      <text>
        <r>
          <rPr>
            <sz val="8"/>
            <rFont val="Tahoma"/>
            <family val="2"/>
          </rPr>
          <t xml:space="preserve">valori standard:
  25 , 30 . 40 , 50 , 60 mm
</t>
        </r>
      </text>
    </comment>
    <comment ref="F60" authorId="0">
      <text>
        <r>
          <rPr>
            <sz val="8"/>
            <rFont val="Tahoma"/>
            <family val="2"/>
          </rPr>
          <t xml:space="preserve">valori standard:
   6 , 9 , 13 , 19 , 32 mm
</t>
        </r>
      </text>
    </comment>
    <comment ref="U60" authorId="0">
      <text>
        <r>
          <rPr>
            <sz val="8"/>
            <rFont val="Tahoma"/>
            <family val="2"/>
          </rPr>
          <t xml:space="preserve">valori standard:
   25 , 30 , 40 , 50 , 60 mm
</t>
        </r>
      </text>
    </comment>
    <comment ref="F61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U61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AB72" authorId="0">
      <text>
        <r>
          <rPr>
            <sz val="8"/>
            <rFont val="Tahoma"/>
            <family val="2"/>
          </rPr>
          <t xml:space="preserve">per il computo dei rivestimenti quotati a metro lineare, 
</t>
        </r>
        <r>
          <rPr>
            <b/>
            <sz val="8"/>
            <rFont val="Tahoma"/>
            <family val="2"/>
          </rPr>
          <t>per tubi fino a 107/114</t>
        </r>
        <r>
          <rPr>
            <sz val="8"/>
            <rFont val="Tahoma"/>
            <family val="2"/>
          </rPr>
          <t xml:space="preserve">
(tale maggiorazione non si somma a quella sul peso dei tubi)
</t>
        </r>
      </text>
    </comment>
    <comment ref="F90" authorId="0">
      <text>
        <r>
          <rPr>
            <sz val="8"/>
            <rFont val="Tahoma"/>
            <family val="2"/>
          </rPr>
          <t xml:space="preserve">valori standard:
+40 % in centrale
+30 % in distribuzione
</t>
        </r>
      </text>
    </comment>
    <comment ref="U90" authorId="0">
      <text>
        <r>
          <rPr>
            <sz val="8"/>
            <rFont val="Tahoma"/>
            <family val="2"/>
          </rPr>
          <t>valore standard:
+10%</t>
        </r>
      </text>
    </comment>
    <comment ref="F93" authorId="0">
      <text>
        <r>
          <rPr>
            <sz val="8"/>
            <rFont val="Tahoma"/>
            <family val="2"/>
          </rPr>
          <t>valori standard:
  6 , 9 , 13, 19 . 32 mm</t>
        </r>
        <r>
          <rPr>
            <sz val="8"/>
            <rFont val="Tahoma"/>
            <family val="2"/>
          </rPr>
          <t xml:space="preserve">
</t>
        </r>
      </text>
    </comment>
    <comment ref="U93" authorId="0">
      <text>
        <r>
          <rPr>
            <sz val="8"/>
            <rFont val="Tahoma"/>
            <family val="2"/>
          </rPr>
          <t xml:space="preserve">valori standard:
  25 , 30 . 40 , 50 , 60 mm
</t>
        </r>
      </text>
    </comment>
    <comment ref="F94" authorId="0">
      <text>
        <r>
          <rPr>
            <sz val="8"/>
            <rFont val="Tahoma"/>
            <family val="2"/>
          </rPr>
          <t xml:space="preserve">valori standard:
   6 , 9 , 13 , 19 , 32 mm
</t>
        </r>
      </text>
    </comment>
    <comment ref="U94" authorId="0">
      <text>
        <r>
          <rPr>
            <sz val="8"/>
            <rFont val="Tahoma"/>
            <family val="2"/>
          </rPr>
          <t xml:space="preserve">valori standard:
   25 , 30 , 40 , 50 , 60 mm
</t>
        </r>
      </text>
    </comment>
    <comment ref="F95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U95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AB106" authorId="0">
      <text>
        <r>
          <rPr>
            <sz val="8"/>
            <rFont val="Tahoma"/>
            <family val="2"/>
          </rPr>
          <t xml:space="preserve">per il computo dei rivestimenti quotati a metro lineare, 
</t>
        </r>
        <r>
          <rPr>
            <b/>
            <sz val="8"/>
            <rFont val="Tahoma"/>
            <family val="2"/>
          </rPr>
          <t>per tubi fino a 107/114</t>
        </r>
        <r>
          <rPr>
            <sz val="8"/>
            <rFont val="Tahoma"/>
            <family val="2"/>
          </rPr>
          <t xml:space="preserve">
(tale maggiorazione non si somma a quella sul peso dei tubi)
</t>
        </r>
      </text>
    </comment>
    <comment ref="F124" authorId="0">
      <text>
        <r>
          <rPr>
            <sz val="8"/>
            <rFont val="Tahoma"/>
            <family val="2"/>
          </rPr>
          <t xml:space="preserve">valori standard:
+40 % in centrale
+30 % in distribuzione
</t>
        </r>
      </text>
    </comment>
    <comment ref="U124" authorId="0">
      <text>
        <r>
          <rPr>
            <sz val="8"/>
            <rFont val="Tahoma"/>
            <family val="2"/>
          </rPr>
          <t>valore standard:
+10%</t>
        </r>
      </text>
    </comment>
    <comment ref="F127" authorId="0">
      <text>
        <r>
          <rPr>
            <sz val="8"/>
            <rFont val="Tahoma"/>
            <family val="2"/>
          </rPr>
          <t>valori standard:
  6 , 9 , 13, 19 . 32 mm</t>
        </r>
        <r>
          <rPr>
            <sz val="8"/>
            <rFont val="Tahoma"/>
            <family val="2"/>
          </rPr>
          <t xml:space="preserve">
</t>
        </r>
      </text>
    </comment>
    <comment ref="U127" authorId="0">
      <text>
        <r>
          <rPr>
            <sz val="8"/>
            <rFont val="Tahoma"/>
            <family val="2"/>
          </rPr>
          <t xml:space="preserve">valori standard:
  25 , 30 . 40 , 50 , 60 mm
</t>
        </r>
      </text>
    </comment>
    <comment ref="F128" authorId="0">
      <text>
        <r>
          <rPr>
            <sz val="8"/>
            <rFont val="Tahoma"/>
            <family val="2"/>
          </rPr>
          <t xml:space="preserve">valori standard:
   6 , 9 , 13 , 19 , 32 mm
</t>
        </r>
      </text>
    </comment>
    <comment ref="U128" authorId="0">
      <text>
        <r>
          <rPr>
            <sz val="8"/>
            <rFont val="Tahoma"/>
            <family val="2"/>
          </rPr>
          <t xml:space="preserve">valori standard:
   25 , 30 , 40 , 50 , 60 mm
</t>
        </r>
      </text>
    </comment>
    <comment ref="F129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U129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AB140" authorId="0">
      <text>
        <r>
          <rPr>
            <sz val="8"/>
            <rFont val="Tahoma"/>
            <family val="2"/>
          </rPr>
          <t xml:space="preserve">per il computo dei rivestimenti quotati a metro lineare, 
</t>
        </r>
        <r>
          <rPr>
            <b/>
            <sz val="8"/>
            <rFont val="Tahoma"/>
            <family val="2"/>
          </rPr>
          <t>per tubi fino a 107/114</t>
        </r>
        <r>
          <rPr>
            <sz val="8"/>
            <rFont val="Tahoma"/>
            <family val="2"/>
          </rPr>
          <t xml:space="preserve">
(tale maggiorazione non si somma a quella sul peso dei tubi)
</t>
        </r>
      </text>
    </comment>
    <comment ref="F158" authorId="0">
      <text>
        <r>
          <rPr>
            <sz val="8"/>
            <rFont val="Tahoma"/>
            <family val="2"/>
          </rPr>
          <t xml:space="preserve">valori standard:
+40 % in centrale
+30 % in distribuzione
</t>
        </r>
      </text>
    </comment>
    <comment ref="U158" authorId="0">
      <text>
        <r>
          <rPr>
            <sz val="8"/>
            <rFont val="Tahoma"/>
            <family val="2"/>
          </rPr>
          <t>valore standard:
+10%</t>
        </r>
      </text>
    </comment>
    <comment ref="F161" authorId="0">
      <text>
        <r>
          <rPr>
            <sz val="8"/>
            <rFont val="Tahoma"/>
            <family val="2"/>
          </rPr>
          <t>valori standard:
  6 , 9 , 13, 19 . 32 mm</t>
        </r>
        <r>
          <rPr>
            <sz val="8"/>
            <rFont val="Tahoma"/>
            <family val="2"/>
          </rPr>
          <t xml:space="preserve">
</t>
        </r>
      </text>
    </comment>
    <comment ref="U161" authorId="0">
      <text>
        <r>
          <rPr>
            <sz val="8"/>
            <rFont val="Tahoma"/>
            <family val="2"/>
          </rPr>
          <t xml:space="preserve">valori standard:
  25 , 30 . 40 , 50 , 60 mm
</t>
        </r>
      </text>
    </comment>
    <comment ref="F162" authorId="0">
      <text>
        <r>
          <rPr>
            <sz val="8"/>
            <rFont val="Tahoma"/>
            <family val="2"/>
          </rPr>
          <t xml:space="preserve">valori standard:
   6 , 9 , 13 , 19 , 32 mm
</t>
        </r>
      </text>
    </comment>
    <comment ref="U162" authorId="0">
      <text>
        <r>
          <rPr>
            <sz val="8"/>
            <rFont val="Tahoma"/>
            <family val="2"/>
          </rPr>
          <t xml:space="preserve">valori standard:
   25 , 30 , 40 , 50 , 60 mm
</t>
        </r>
      </text>
    </comment>
    <comment ref="F163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U163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AB174" authorId="0">
      <text>
        <r>
          <rPr>
            <sz val="8"/>
            <rFont val="Tahoma"/>
            <family val="2"/>
          </rPr>
          <t xml:space="preserve">per il computo dei rivestimenti quotati a metro lineare, 
</t>
        </r>
        <r>
          <rPr>
            <b/>
            <sz val="8"/>
            <rFont val="Tahoma"/>
            <family val="2"/>
          </rPr>
          <t>per tubi fino a 107/114</t>
        </r>
        <r>
          <rPr>
            <sz val="8"/>
            <rFont val="Tahoma"/>
            <family val="2"/>
          </rPr>
          <t xml:space="preserve">
(tale maggiorazione non si somma a quella sul peso dei tubi)
</t>
        </r>
      </text>
    </comment>
    <comment ref="F192" authorId="0">
      <text>
        <r>
          <rPr>
            <sz val="8"/>
            <rFont val="Tahoma"/>
            <family val="2"/>
          </rPr>
          <t xml:space="preserve">valori standard:
+40 % in centrale
+30 % in distribuzione
</t>
        </r>
      </text>
    </comment>
    <comment ref="U192" authorId="0">
      <text>
        <r>
          <rPr>
            <sz val="8"/>
            <rFont val="Tahoma"/>
            <family val="2"/>
          </rPr>
          <t>valore standard:
+10%</t>
        </r>
      </text>
    </comment>
    <comment ref="F195" authorId="0">
      <text>
        <r>
          <rPr>
            <sz val="8"/>
            <rFont val="Tahoma"/>
            <family val="2"/>
          </rPr>
          <t>valori standard:
  6 , 9 , 13, 19 . 32 mm</t>
        </r>
        <r>
          <rPr>
            <sz val="8"/>
            <rFont val="Tahoma"/>
            <family val="2"/>
          </rPr>
          <t xml:space="preserve">
</t>
        </r>
      </text>
    </comment>
    <comment ref="U195" authorId="0">
      <text>
        <r>
          <rPr>
            <sz val="8"/>
            <rFont val="Tahoma"/>
            <family val="2"/>
          </rPr>
          <t xml:space="preserve">valori standard:
  25 , 30 . 40 , 50 , 60 mm
</t>
        </r>
      </text>
    </comment>
    <comment ref="F196" authorId="0">
      <text>
        <r>
          <rPr>
            <sz val="8"/>
            <rFont val="Tahoma"/>
            <family val="2"/>
          </rPr>
          <t xml:space="preserve">valori standard:
   6 , 9 , 13 , 19 , 32 mm
</t>
        </r>
      </text>
    </comment>
    <comment ref="U196" authorId="0">
      <text>
        <r>
          <rPr>
            <sz val="8"/>
            <rFont val="Tahoma"/>
            <family val="2"/>
          </rPr>
          <t xml:space="preserve">valori standard:
   25 , 30 , 40 , 50 , 60 mm
</t>
        </r>
      </text>
    </comment>
    <comment ref="F197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U197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AB208" authorId="0">
      <text>
        <r>
          <rPr>
            <sz val="8"/>
            <rFont val="Tahoma"/>
            <family val="2"/>
          </rPr>
          <t xml:space="preserve">per il computo dei rivestimenti quotati a metro lineare, 
</t>
        </r>
        <r>
          <rPr>
            <b/>
            <sz val="8"/>
            <rFont val="Tahoma"/>
            <family val="2"/>
          </rPr>
          <t>per tubi fino a 107/114</t>
        </r>
        <r>
          <rPr>
            <sz val="8"/>
            <rFont val="Tahoma"/>
            <family val="2"/>
          </rPr>
          <t xml:space="preserve">
(tale maggiorazione non si somma a quella sul peso dei tubi)
</t>
        </r>
      </text>
    </comment>
    <comment ref="F226" authorId="0">
      <text>
        <r>
          <rPr>
            <sz val="8"/>
            <rFont val="Tahoma"/>
            <family val="2"/>
          </rPr>
          <t xml:space="preserve">valori standard:
+40 % in centrale
+30 % in distribuzione
</t>
        </r>
      </text>
    </comment>
    <comment ref="U226" authorId="0">
      <text>
        <r>
          <rPr>
            <sz val="8"/>
            <rFont val="Tahoma"/>
            <family val="2"/>
          </rPr>
          <t>valore standard:
+10%</t>
        </r>
      </text>
    </comment>
    <comment ref="F229" authorId="0">
      <text>
        <r>
          <rPr>
            <sz val="8"/>
            <rFont val="Tahoma"/>
            <family val="2"/>
          </rPr>
          <t>valori standard:
  6 , 9 , 13, 19 . 32 mm</t>
        </r>
        <r>
          <rPr>
            <sz val="8"/>
            <rFont val="Tahoma"/>
            <family val="2"/>
          </rPr>
          <t xml:space="preserve">
</t>
        </r>
      </text>
    </comment>
    <comment ref="U229" authorId="0">
      <text>
        <r>
          <rPr>
            <sz val="8"/>
            <rFont val="Tahoma"/>
            <family val="2"/>
          </rPr>
          <t xml:space="preserve">valori standard:
  25 , 30 . 40 , 50 , 60 mm
</t>
        </r>
      </text>
    </comment>
    <comment ref="F230" authorId="0">
      <text>
        <r>
          <rPr>
            <sz val="8"/>
            <rFont val="Tahoma"/>
            <family val="2"/>
          </rPr>
          <t xml:space="preserve">valori standard:
   6 , 9 , 13 , 19 , 32 mm
</t>
        </r>
      </text>
    </comment>
    <comment ref="U230" authorId="0">
      <text>
        <r>
          <rPr>
            <sz val="8"/>
            <rFont val="Tahoma"/>
            <family val="2"/>
          </rPr>
          <t xml:space="preserve">valori standard:
   25 , 30 , 40 , 50 , 60 mm
</t>
        </r>
      </text>
    </comment>
    <comment ref="F231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U231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AB242" authorId="0">
      <text>
        <r>
          <rPr>
            <sz val="8"/>
            <rFont val="Tahoma"/>
            <family val="2"/>
          </rPr>
          <t xml:space="preserve">per il computo dei rivestimenti quotati a metro lineare, 
</t>
        </r>
        <r>
          <rPr>
            <b/>
            <sz val="8"/>
            <rFont val="Tahoma"/>
            <family val="2"/>
          </rPr>
          <t>per tubi fino a 107/114</t>
        </r>
        <r>
          <rPr>
            <sz val="8"/>
            <rFont val="Tahoma"/>
            <family val="2"/>
          </rPr>
          <t xml:space="preserve">
(tale maggiorazione non si somma a quella sul peso dei tubi)
</t>
        </r>
      </text>
    </comment>
    <comment ref="F260" authorId="0">
      <text>
        <r>
          <rPr>
            <sz val="8"/>
            <rFont val="Tahoma"/>
            <family val="2"/>
          </rPr>
          <t xml:space="preserve">valori standard:
+40 % in centrale
+30 % in distribuzione
</t>
        </r>
      </text>
    </comment>
    <comment ref="U260" authorId="0">
      <text>
        <r>
          <rPr>
            <sz val="8"/>
            <rFont val="Tahoma"/>
            <family val="2"/>
          </rPr>
          <t>valore standard:
+10%</t>
        </r>
      </text>
    </comment>
    <comment ref="F263" authorId="0">
      <text>
        <r>
          <rPr>
            <sz val="8"/>
            <rFont val="Tahoma"/>
            <family val="2"/>
          </rPr>
          <t>valori standard:
  6 , 9 , 13, 19 . 32 mm</t>
        </r>
        <r>
          <rPr>
            <sz val="8"/>
            <rFont val="Tahoma"/>
            <family val="2"/>
          </rPr>
          <t xml:space="preserve">
</t>
        </r>
      </text>
    </comment>
    <comment ref="U263" authorId="0">
      <text>
        <r>
          <rPr>
            <sz val="8"/>
            <rFont val="Tahoma"/>
            <family val="2"/>
          </rPr>
          <t xml:space="preserve">valori standard:
  25 , 30 . 40 , 50 , 60 mm
</t>
        </r>
      </text>
    </comment>
    <comment ref="F264" authorId="0">
      <text>
        <r>
          <rPr>
            <sz val="8"/>
            <rFont val="Tahoma"/>
            <family val="2"/>
          </rPr>
          <t xml:space="preserve">valori standard:
   6 , 9 , 13 , 19 , 32 mm
</t>
        </r>
      </text>
    </comment>
    <comment ref="U264" authorId="0">
      <text>
        <r>
          <rPr>
            <sz val="8"/>
            <rFont val="Tahoma"/>
            <family val="2"/>
          </rPr>
          <t xml:space="preserve">valori standard:
   25 , 30 , 40 , 50 , 60 mm
</t>
        </r>
      </text>
    </comment>
    <comment ref="F265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U265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AB276" authorId="0">
      <text>
        <r>
          <rPr>
            <sz val="8"/>
            <rFont val="Tahoma"/>
            <family val="2"/>
          </rPr>
          <t xml:space="preserve">per il computo dei rivestimenti quotati a metro lineare, 
</t>
        </r>
        <r>
          <rPr>
            <b/>
            <sz val="8"/>
            <rFont val="Tahoma"/>
            <family val="2"/>
          </rPr>
          <t>per tubi fino a 107/114</t>
        </r>
        <r>
          <rPr>
            <sz val="8"/>
            <rFont val="Tahoma"/>
            <family val="2"/>
          </rPr>
          <t xml:space="preserve">
(tale maggiorazione non si somma a quella sul peso dei tubi)
</t>
        </r>
      </text>
    </comment>
    <comment ref="F294" authorId="0">
      <text>
        <r>
          <rPr>
            <sz val="8"/>
            <rFont val="Tahoma"/>
            <family val="2"/>
          </rPr>
          <t xml:space="preserve">valori standard:
+40 % in centrale
+30 % in distribuzione
</t>
        </r>
      </text>
    </comment>
    <comment ref="U294" authorId="0">
      <text>
        <r>
          <rPr>
            <sz val="8"/>
            <rFont val="Tahoma"/>
            <family val="2"/>
          </rPr>
          <t>valore standard:
+10%</t>
        </r>
      </text>
    </comment>
    <comment ref="F297" authorId="0">
      <text>
        <r>
          <rPr>
            <sz val="8"/>
            <rFont val="Tahoma"/>
            <family val="2"/>
          </rPr>
          <t>valori standard:
  6 , 9 , 13, 19 . 32 mm</t>
        </r>
        <r>
          <rPr>
            <sz val="8"/>
            <rFont val="Tahoma"/>
            <family val="2"/>
          </rPr>
          <t xml:space="preserve">
</t>
        </r>
      </text>
    </comment>
    <comment ref="U297" authorId="0">
      <text>
        <r>
          <rPr>
            <sz val="8"/>
            <rFont val="Tahoma"/>
            <family val="2"/>
          </rPr>
          <t xml:space="preserve">valori standard:
  25 , 30 . 40 , 50 , 60 mm
</t>
        </r>
      </text>
    </comment>
    <comment ref="F298" authorId="0">
      <text>
        <r>
          <rPr>
            <sz val="8"/>
            <rFont val="Tahoma"/>
            <family val="2"/>
          </rPr>
          <t xml:space="preserve">valori standard:
   6 , 9 , 13 , 19 , 32 mm
</t>
        </r>
      </text>
    </comment>
    <comment ref="U298" authorId="0">
      <text>
        <r>
          <rPr>
            <sz val="8"/>
            <rFont val="Tahoma"/>
            <family val="2"/>
          </rPr>
          <t xml:space="preserve">valori standard:
   25 , 30 , 40 , 50 , 60 mm
</t>
        </r>
      </text>
    </comment>
    <comment ref="F299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U299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AB310" authorId="0">
      <text>
        <r>
          <rPr>
            <sz val="8"/>
            <rFont val="Tahoma"/>
            <family val="2"/>
          </rPr>
          <t xml:space="preserve">per il computo dei rivestimenti quotati a metro lineare, 
</t>
        </r>
        <r>
          <rPr>
            <b/>
            <sz val="8"/>
            <rFont val="Tahoma"/>
            <family val="2"/>
          </rPr>
          <t>per tubi fino a 107/114</t>
        </r>
        <r>
          <rPr>
            <sz val="8"/>
            <rFont val="Tahoma"/>
            <family val="2"/>
          </rPr>
          <t xml:space="preserve">
(tale maggiorazione non si somma a quella sul peso dei tubi)
</t>
        </r>
      </text>
    </comment>
    <comment ref="F328" authorId="0">
      <text>
        <r>
          <rPr>
            <sz val="8"/>
            <rFont val="Tahoma"/>
            <family val="2"/>
          </rPr>
          <t xml:space="preserve">valori standard:
+40 % in centrale
+30 % in distribuzione
</t>
        </r>
      </text>
    </comment>
    <comment ref="U328" authorId="0">
      <text>
        <r>
          <rPr>
            <sz val="8"/>
            <rFont val="Tahoma"/>
            <family val="2"/>
          </rPr>
          <t>valore standard:
+10%</t>
        </r>
      </text>
    </comment>
    <comment ref="F331" authorId="0">
      <text>
        <r>
          <rPr>
            <sz val="8"/>
            <rFont val="Tahoma"/>
            <family val="2"/>
          </rPr>
          <t>valori standard:
  6 , 9 , 13, 19 . 32 mm</t>
        </r>
        <r>
          <rPr>
            <sz val="8"/>
            <rFont val="Tahoma"/>
            <family val="2"/>
          </rPr>
          <t xml:space="preserve">
</t>
        </r>
      </text>
    </comment>
    <comment ref="U331" authorId="0">
      <text>
        <r>
          <rPr>
            <sz val="8"/>
            <rFont val="Tahoma"/>
            <family val="2"/>
          </rPr>
          <t xml:space="preserve">valori standard:
  25 , 30 . 40 , 50 , 60 mm
</t>
        </r>
      </text>
    </comment>
    <comment ref="F332" authorId="0">
      <text>
        <r>
          <rPr>
            <sz val="8"/>
            <rFont val="Tahoma"/>
            <family val="2"/>
          </rPr>
          <t xml:space="preserve">valori standard:
   6 , 9 , 13 , 19 , 32 mm
</t>
        </r>
      </text>
    </comment>
    <comment ref="U332" authorId="0">
      <text>
        <r>
          <rPr>
            <sz val="8"/>
            <rFont val="Tahoma"/>
            <family val="2"/>
          </rPr>
          <t xml:space="preserve">valori standard:
   25 , 30 , 40 , 50 , 60 mm
</t>
        </r>
      </text>
    </comment>
    <comment ref="F333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  <comment ref="U333" authorId="0">
      <text>
        <r>
          <rPr>
            <sz val="8"/>
            <rFont val="Tahoma"/>
            <family val="2"/>
          </rPr>
          <t xml:space="preserve">valori standard:
  +10% in distribuzione
  +20% in centrale
</t>
        </r>
      </text>
    </comment>
  </commentList>
</comments>
</file>

<file path=xl/comments2.xml><?xml version="1.0" encoding="utf-8"?>
<comments xmlns="http://schemas.openxmlformats.org/spreadsheetml/2006/main">
  <authors>
    <author>Marco Caroselli</author>
  </authors>
  <commentList>
    <comment ref="Z4" authorId="0">
      <text>
        <r>
          <rPr>
            <sz val="8"/>
            <rFont val="Tahoma"/>
            <family val="2"/>
          </rPr>
          <t xml:space="preserve">(tale maggiorazione non si somma a quella sul peso dei tubi)
</t>
        </r>
      </text>
    </comment>
    <comment ref="F16" authorId="0">
      <text>
        <r>
          <rPr>
            <sz val="8"/>
            <rFont val="Tahoma"/>
            <family val="2"/>
          </rPr>
          <t>valore standard:    +10%</t>
        </r>
      </text>
    </comment>
    <comment ref="T16" authorId="0">
      <text>
        <r>
          <rPr>
            <sz val="8"/>
            <rFont val="Tahoma"/>
            <family val="2"/>
          </rPr>
          <t>valore standard:    +10%</t>
        </r>
      </text>
    </comment>
    <comment ref="Z21" authorId="0">
      <text>
        <r>
          <rPr>
            <sz val="8"/>
            <rFont val="Tahoma"/>
            <family val="2"/>
          </rPr>
          <t xml:space="preserve">(tale maggiorazione non si somma a quella sul peso dei tubi)
</t>
        </r>
      </text>
    </comment>
    <comment ref="F33" authorId="0">
      <text>
        <r>
          <rPr>
            <sz val="8"/>
            <rFont val="Tahoma"/>
            <family val="2"/>
          </rPr>
          <t>valore standard:    +10%</t>
        </r>
      </text>
    </comment>
    <comment ref="T33" authorId="0">
      <text>
        <r>
          <rPr>
            <sz val="8"/>
            <rFont val="Tahoma"/>
            <family val="2"/>
          </rPr>
          <t>valore standard:    +10%</t>
        </r>
      </text>
    </comment>
    <comment ref="Z38" authorId="0">
      <text>
        <r>
          <rPr>
            <sz val="8"/>
            <rFont val="Tahoma"/>
            <family val="2"/>
          </rPr>
          <t xml:space="preserve">(tale maggiorazione non si somma a quella sul peso dei tubi)
</t>
        </r>
      </text>
    </comment>
    <comment ref="F50" authorId="0">
      <text>
        <r>
          <rPr>
            <sz val="8"/>
            <rFont val="Tahoma"/>
            <family val="2"/>
          </rPr>
          <t>valore standard:    +10%</t>
        </r>
      </text>
    </comment>
    <comment ref="T50" authorId="0">
      <text>
        <r>
          <rPr>
            <sz val="8"/>
            <rFont val="Tahoma"/>
            <family val="2"/>
          </rPr>
          <t>valore standard:    +10%</t>
        </r>
      </text>
    </comment>
    <comment ref="Z55" authorId="0">
      <text>
        <r>
          <rPr>
            <sz val="8"/>
            <rFont val="Tahoma"/>
            <family val="2"/>
          </rPr>
          <t xml:space="preserve">(tale maggiorazione non si somma a quella sul peso dei tubi)
</t>
        </r>
      </text>
    </comment>
    <comment ref="F67" authorId="0">
      <text>
        <r>
          <rPr>
            <sz val="8"/>
            <rFont val="Tahoma"/>
            <family val="2"/>
          </rPr>
          <t>valore standard:    +10%</t>
        </r>
      </text>
    </comment>
    <comment ref="T67" authorId="0">
      <text>
        <r>
          <rPr>
            <sz val="8"/>
            <rFont val="Tahoma"/>
            <family val="2"/>
          </rPr>
          <t>valore standard:    +10%</t>
        </r>
      </text>
    </comment>
    <comment ref="Z72" authorId="0">
      <text>
        <r>
          <rPr>
            <sz val="8"/>
            <rFont val="Tahoma"/>
            <family val="2"/>
          </rPr>
          <t xml:space="preserve">(tale maggiorazione non si somma a quella sul peso dei tubi)
</t>
        </r>
      </text>
    </comment>
    <comment ref="F84" authorId="0">
      <text>
        <r>
          <rPr>
            <sz val="8"/>
            <rFont val="Tahoma"/>
            <family val="2"/>
          </rPr>
          <t>valore standard:    +10%</t>
        </r>
      </text>
    </comment>
    <comment ref="T84" authorId="0">
      <text>
        <r>
          <rPr>
            <sz val="8"/>
            <rFont val="Tahoma"/>
            <family val="2"/>
          </rPr>
          <t>valore standard:    +10%</t>
        </r>
      </text>
    </comment>
    <comment ref="Z89" authorId="0">
      <text>
        <r>
          <rPr>
            <sz val="8"/>
            <rFont val="Tahoma"/>
            <family val="2"/>
          </rPr>
          <t xml:space="preserve">(tale maggiorazione non si somma a quella sul peso dei tubi)
</t>
        </r>
      </text>
    </comment>
    <comment ref="F101" authorId="0">
      <text>
        <r>
          <rPr>
            <sz val="8"/>
            <rFont val="Tahoma"/>
            <family val="2"/>
          </rPr>
          <t>valore standard:    +10%</t>
        </r>
      </text>
    </comment>
    <comment ref="T101" authorId="0">
      <text>
        <r>
          <rPr>
            <sz val="8"/>
            <rFont val="Tahoma"/>
            <family val="2"/>
          </rPr>
          <t>valore standard:    +10%</t>
        </r>
      </text>
    </comment>
    <comment ref="Z106" authorId="0">
      <text>
        <r>
          <rPr>
            <sz val="8"/>
            <rFont val="Tahoma"/>
            <family val="2"/>
          </rPr>
          <t xml:space="preserve">(tale maggiorazione non si somma a quella sul peso dei tubi)
</t>
        </r>
      </text>
    </comment>
    <comment ref="F118" authorId="0">
      <text>
        <r>
          <rPr>
            <sz val="8"/>
            <rFont val="Tahoma"/>
            <family val="2"/>
          </rPr>
          <t>valore standard:    +10%</t>
        </r>
      </text>
    </comment>
    <comment ref="T118" authorId="0">
      <text>
        <r>
          <rPr>
            <sz val="8"/>
            <rFont val="Tahoma"/>
            <family val="2"/>
          </rPr>
          <t>valore standard:    +10%</t>
        </r>
      </text>
    </comment>
    <comment ref="Z123" authorId="0">
      <text>
        <r>
          <rPr>
            <sz val="8"/>
            <rFont val="Tahoma"/>
            <family val="2"/>
          </rPr>
          <t xml:space="preserve">(tale maggiorazione non si somma a quella sul peso dei tubi)
</t>
        </r>
      </text>
    </comment>
    <comment ref="F135" authorId="0">
      <text>
        <r>
          <rPr>
            <sz val="8"/>
            <rFont val="Tahoma"/>
            <family val="2"/>
          </rPr>
          <t>valore standard:    +10%</t>
        </r>
      </text>
    </comment>
    <comment ref="T135" authorId="0">
      <text>
        <r>
          <rPr>
            <sz val="8"/>
            <rFont val="Tahoma"/>
            <family val="2"/>
          </rPr>
          <t>valore standard:    +10%</t>
        </r>
      </text>
    </comment>
  </commentList>
</comments>
</file>

<file path=xl/sharedStrings.xml><?xml version="1.0" encoding="utf-8"?>
<sst xmlns="http://schemas.openxmlformats.org/spreadsheetml/2006/main" count="1828" uniqueCount="186">
  <si>
    <t>Nodo</t>
  </si>
  <si>
    <t>2"</t>
  </si>
  <si>
    <t>PROGETTO:</t>
  </si>
  <si>
    <t>Comm. n°:</t>
  </si>
  <si>
    <t>Data:</t>
  </si>
  <si>
    <t>RIEMPIRE SOLO LE CELLE BIANCHE</t>
  </si>
  <si>
    <t>FOGLIO
NUMERO</t>
  </si>
  <si>
    <t>PESO</t>
  </si>
  <si>
    <t>SUP.
EST.
Sp.= 0</t>
  </si>
  <si>
    <t xml:space="preserve">maggiorazione sulla lunghezza: </t>
  </si>
  <si>
    <t>kg/m</t>
  </si>
  <si>
    <r>
      <t xml:space="preserve">mq/m   </t>
    </r>
    <r>
      <rPr>
        <b/>
        <sz val="8"/>
        <color indexed="12"/>
        <rFont val="Arial"/>
        <family val="2"/>
      </rPr>
      <t>F</t>
    </r>
  </si>
  <si>
    <t>+</t>
  </si>
  <si>
    <t>%</t>
  </si>
  <si>
    <t>METRI tubi F</t>
  </si>
  <si>
    <t>METRI tubi C</t>
  </si>
  <si>
    <t>F</t>
  </si>
  <si>
    <t>C</t>
  </si>
  <si>
    <t>DIMENSIONI</t>
  </si>
  <si>
    <t>Kg/m</t>
  </si>
  <si>
    <t>mq/m</t>
  </si>
  <si>
    <t>l/m</t>
  </si>
  <si>
    <t>kg</t>
  </si>
  <si>
    <t>l</t>
  </si>
  <si>
    <t>mq</t>
  </si>
  <si>
    <t>3/8''</t>
  </si>
  <si>
    <t>1/2''</t>
  </si>
  <si>
    <t>3/4''</t>
  </si>
  <si>
    <t>1''</t>
  </si>
  <si>
    <t>1''1/4</t>
  </si>
  <si>
    <t>1'' 1/2</t>
  </si>
  <si>
    <t>NELLA STAMPA SELEZIONARE              IL N. DI PAGINE CORRISPONDENTE AL N. DI FOGLI UTILIZZATI</t>
  </si>
  <si>
    <t>PESO TUBI:</t>
  </si>
  <si>
    <t>F :</t>
  </si>
  <si>
    <t>T :</t>
  </si>
  <si>
    <t>CONTENUTO ACQUA TUBI:</t>
  </si>
  <si>
    <t>con maggiorazione del:</t>
  </si>
  <si>
    <t>C :</t>
  </si>
  <si>
    <t>CALCOLO DELLA SUPERFICIE ESTERNA RIVESTITA DEI TUBI</t>
  </si>
  <si>
    <t>FINO A</t>
  </si>
  <si>
    <t>interni:</t>
  </si>
  <si>
    <t>sp.</t>
  </si>
  <si>
    <t>mm</t>
  </si>
  <si>
    <t>OLTRE</t>
  </si>
  <si>
    <t>esterni:</t>
  </si>
  <si>
    <t>TUBI ACCIAIO ZINCATO:</t>
  </si>
  <si>
    <t>centrale</t>
  </si>
  <si>
    <t>2" 1/2</t>
  </si>
  <si>
    <t>3"</t>
  </si>
  <si>
    <t>4"</t>
  </si>
  <si>
    <t>5"</t>
  </si>
  <si>
    <t>6"</t>
  </si>
  <si>
    <t>4" :</t>
  </si>
  <si>
    <t>I pesi indicati sono della UNI 8863 serie media, filettati con manicotto, zincati</t>
  </si>
  <si>
    <t>idrico sanitario</t>
  </si>
  <si>
    <t xml:space="preserve">4" : </t>
  </si>
  <si>
    <t>TUBI RAME:</t>
  </si>
  <si>
    <t xml:space="preserve">Riferimento tubo in ferro </t>
  </si>
  <si>
    <t xml:space="preserve">mq/m  </t>
  </si>
  <si>
    <t>8  x  1</t>
  </si>
  <si>
    <t>10  x  1</t>
  </si>
  <si>
    <t>12  x  1</t>
  </si>
  <si>
    <t>14  x  1</t>
  </si>
  <si>
    <t>16  x  1</t>
  </si>
  <si>
    <t>18  x  1</t>
  </si>
  <si>
    <t>3/4'' c</t>
  </si>
  <si>
    <t>22  x  1,5</t>
  </si>
  <si>
    <t>28  x  1,5</t>
  </si>
  <si>
    <t>SUPERFICIE ESTERNA:</t>
  </si>
  <si>
    <t>Totale :</t>
  </si>
  <si>
    <t>NELLA STAMPA SELEZIONARE              IL N. DI PAGINE CORRISPONDENTE AL N. DI FOGLI UTILIZZATI
(2 FOGLI /PAG.)</t>
  </si>
  <si>
    <r>
      <t>CONT.
H</t>
    </r>
    <r>
      <rPr>
        <vertAlign val="subscript"/>
        <sz val="6"/>
        <rFont val="Arial"/>
        <family val="2"/>
      </rPr>
      <t>2</t>
    </r>
    <r>
      <rPr>
        <sz val="6"/>
        <rFont val="Arial"/>
        <family val="2"/>
      </rPr>
      <t>0</t>
    </r>
  </si>
  <si>
    <r>
      <t>peso tubi</t>
    </r>
    <r>
      <rPr>
        <sz val="6"/>
        <color indexed="8"/>
        <rFont val="Arial"/>
        <family val="2"/>
      </rPr>
      <t xml:space="preserve">                                               </t>
    </r>
    <r>
      <rPr>
        <b/>
        <sz val="8"/>
        <color indexed="39"/>
        <rFont val="Arial"/>
        <family val="2"/>
      </rPr>
      <t>F</t>
    </r>
    <r>
      <rPr>
        <sz val="6"/>
        <color indexed="8"/>
        <rFont val="Arial"/>
        <family val="2"/>
      </rPr>
      <t xml:space="preserve">             </t>
    </r>
    <r>
      <rPr>
        <b/>
        <i/>
        <sz val="8"/>
        <color indexed="10"/>
        <rFont val="Arial"/>
        <family val="2"/>
      </rPr>
      <t>C</t>
    </r>
  </si>
  <si>
    <r>
      <t>l</t>
    </r>
    <r>
      <rPr>
        <b/>
        <sz val="8"/>
        <rFont val="Arial"/>
        <family val="2"/>
      </rPr>
      <t xml:space="preserve"> / m</t>
    </r>
  </si>
  <si>
    <r>
      <t>contenuto acqua</t>
    </r>
    <r>
      <rPr>
        <sz val="6"/>
        <color indexed="8"/>
        <rFont val="Arial"/>
        <family val="2"/>
      </rPr>
      <t xml:space="preserve">   </t>
    </r>
    <r>
      <rPr>
        <sz val="8"/>
        <color indexed="8"/>
        <rFont val="Arial"/>
        <family val="2"/>
      </rPr>
      <t>tubi</t>
    </r>
    <r>
      <rPr>
        <sz val="6"/>
        <color indexed="8"/>
        <rFont val="Arial"/>
        <family val="2"/>
      </rPr>
      <t xml:space="preserve">                     </t>
    </r>
    <r>
      <rPr>
        <b/>
        <sz val="8"/>
        <color indexed="39"/>
        <rFont val="Arial"/>
        <family val="2"/>
      </rPr>
      <t>F</t>
    </r>
    <r>
      <rPr>
        <sz val="6"/>
        <color indexed="8"/>
        <rFont val="Arial"/>
        <family val="2"/>
      </rPr>
      <t xml:space="preserve">            </t>
    </r>
    <r>
      <rPr>
        <b/>
        <sz val="8"/>
        <color indexed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C</t>
    </r>
  </si>
  <si>
    <r>
      <t xml:space="preserve">mq/m   </t>
    </r>
    <r>
      <rPr>
        <b/>
        <sz val="8"/>
        <color indexed="10"/>
        <rFont val="Arial"/>
        <family val="2"/>
      </rPr>
      <t>C</t>
    </r>
  </si>
  <si>
    <r>
      <t>superficie tubi</t>
    </r>
    <r>
      <rPr>
        <sz val="6"/>
        <color indexed="8"/>
        <rFont val="Arial"/>
        <family val="2"/>
      </rPr>
      <t xml:space="preserve">                (</t>
    </r>
    <r>
      <rPr>
        <sz val="8"/>
        <color indexed="8"/>
        <rFont val="Arial"/>
        <family val="2"/>
      </rPr>
      <t>interni</t>
    </r>
    <r>
      <rPr>
        <sz val="6"/>
        <color indexed="8"/>
        <rFont val="Arial"/>
        <family val="2"/>
      </rPr>
      <t xml:space="preserve">)                             </t>
    </r>
    <r>
      <rPr>
        <b/>
        <sz val="8"/>
        <color indexed="39"/>
        <rFont val="Arial"/>
        <family val="2"/>
      </rPr>
      <t>F</t>
    </r>
    <r>
      <rPr>
        <sz val="6"/>
        <color indexed="8"/>
        <rFont val="Arial"/>
        <family val="2"/>
      </rPr>
      <t xml:space="preserve">                   </t>
    </r>
    <r>
      <rPr>
        <b/>
        <i/>
        <sz val="8"/>
        <color indexed="10"/>
        <rFont val="Arial"/>
        <family val="2"/>
      </rPr>
      <t>C</t>
    </r>
  </si>
  <si>
    <r>
      <t>superficie tubi</t>
    </r>
    <r>
      <rPr>
        <sz val="6"/>
        <color indexed="8"/>
        <rFont val="Arial"/>
        <family val="2"/>
      </rPr>
      <t xml:space="preserve">                (</t>
    </r>
    <r>
      <rPr>
        <sz val="8"/>
        <color indexed="8"/>
        <rFont val="Arial"/>
        <family val="2"/>
      </rPr>
      <t>esterni</t>
    </r>
    <r>
      <rPr>
        <sz val="6"/>
        <color indexed="8"/>
        <rFont val="Arial"/>
        <family val="2"/>
      </rPr>
      <t xml:space="preserve">)                             </t>
    </r>
    <r>
      <rPr>
        <b/>
        <sz val="8"/>
        <color indexed="39"/>
        <rFont val="Arial"/>
        <family val="2"/>
      </rPr>
      <t>F</t>
    </r>
    <r>
      <rPr>
        <sz val="6"/>
        <color indexed="8"/>
        <rFont val="Arial"/>
        <family val="2"/>
      </rPr>
      <t xml:space="preserve">                   </t>
    </r>
    <r>
      <rPr>
        <b/>
        <i/>
        <sz val="8"/>
        <color indexed="10"/>
        <rFont val="Arial"/>
        <family val="2"/>
      </rPr>
      <t>C</t>
    </r>
  </si>
  <si>
    <r>
      <t>F</t>
    </r>
    <r>
      <rPr>
        <sz val="8"/>
        <color indexed="39"/>
        <rFont val="Arial"/>
        <family val="2"/>
      </rPr>
      <t xml:space="preserve"> - interno     (</t>
    </r>
    <r>
      <rPr>
        <b/>
        <sz val="8"/>
        <color indexed="39"/>
        <rFont val="Arial"/>
        <family val="2"/>
      </rPr>
      <t>m</t>
    </r>
    <r>
      <rPr>
        <sz val="8"/>
        <color indexed="39"/>
        <rFont val="Arial"/>
        <family val="2"/>
      </rPr>
      <t>)</t>
    </r>
  </si>
  <si>
    <r>
      <t>F</t>
    </r>
    <r>
      <rPr>
        <sz val="8"/>
        <color indexed="39"/>
        <rFont val="Arial"/>
        <family val="2"/>
      </rPr>
      <t xml:space="preserve"> - esterno     (</t>
    </r>
    <r>
      <rPr>
        <b/>
        <sz val="8"/>
        <color indexed="39"/>
        <rFont val="Arial"/>
        <family val="2"/>
      </rPr>
      <t>m</t>
    </r>
    <r>
      <rPr>
        <sz val="8"/>
        <color indexed="39"/>
        <rFont val="Arial"/>
        <family val="2"/>
      </rPr>
      <t>)</t>
    </r>
  </si>
  <si>
    <r>
      <t>C</t>
    </r>
    <r>
      <rPr>
        <sz val="8"/>
        <color indexed="10"/>
        <rFont val="Arial"/>
        <family val="2"/>
      </rPr>
      <t xml:space="preserve"> - interno    (</t>
    </r>
    <r>
      <rPr>
        <b/>
        <sz val="8"/>
        <color indexed="10"/>
        <rFont val="Arial"/>
        <family val="2"/>
      </rPr>
      <t>m</t>
    </r>
    <r>
      <rPr>
        <sz val="8"/>
        <color indexed="10"/>
        <rFont val="Arial"/>
        <family val="2"/>
      </rPr>
      <t>)</t>
    </r>
  </si>
  <si>
    <r>
      <t>C</t>
    </r>
    <r>
      <rPr>
        <sz val="8"/>
        <color indexed="10"/>
        <rFont val="Arial"/>
        <family val="2"/>
      </rPr>
      <t xml:space="preserve"> - esterno    (</t>
    </r>
    <r>
      <rPr>
        <b/>
        <sz val="8"/>
        <color indexed="10"/>
        <rFont val="Arial"/>
        <family val="2"/>
      </rPr>
      <t>m</t>
    </r>
    <r>
      <rPr>
        <sz val="8"/>
        <color indexed="10"/>
        <rFont val="Arial"/>
        <family val="2"/>
      </rPr>
      <t>)</t>
    </r>
  </si>
  <si>
    <r>
      <t xml:space="preserve">    1   </t>
    </r>
    <r>
      <rPr>
        <b/>
        <vertAlign val="subscript"/>
        <sz val="14"/>
        <color indexed="9"/>
        <rFont val="Arial"/>
        <family val="2"/>
      </rPr>
      <t>z</t>
    </r>
  </si>
  <si>
    <r>
      <t xml:space="preserve">CI SONO ALTRI  
</t>
    </r>
    <r>
      <rPr>
        <b/>
        <sz val="16"/>
        <color indexed="11"/>
        <rFont val="Arial"/>
        <family val="2"/>
      </rPr>
      <t>9</t>
    </r>
    <r>
      <rPr>
        <b/>
        <sz val="14"/>
        <color indexed="9"/>
        <rFont val="Arial"/>
        <family val="2"/>
      </rPr>
      <t xml:space="preserve"> 
FOGLI DI       
COMPUTO DISPONIBILI      </t>
    </r>
  </si>
  <si>
    <r>
      <t xml:space="preserve">    2   </t>
    </r>
    <r>
      <rPr>
        <b/>
        <vertAlign val="subscript"/>
        <sz val="14"/>
        <color indexed="9"/>
        <rFont val="Arial"/>
        <family val="2"/>
      </rPr>
      <t>z</t>
    </r>
  </si>
  <si>
    <r>
      <t xml:space="preserve">CI SONO ALTRI  
</t>
    </r>
    <r>
      <rPr>
        <b/>
        <sz val="16"/>
        <color indexed="11"/>
        <rFont val="Arial"/>
        <family val="2"/>
      </rPr>
      <t>8</t>
    </r>
    <r>
      <rPr>
        <b/>
        <sz val="14"/>
        <color indexed="9"/>
        <rFont val="Arial"/>
        <family val="2"/>
      </rPr>
      <t xml:space="preserve"> 
FOGLI DI       
COMPUTO DISPONIBILI      </t>
    </r>
  </si>
  <si>
    <r>
      <t xml:space="preserve">    3   </t>
    </r>
    <r>
      <rPr>
        <b/>
        <vertAlign val="subscript"/>
        <sz val="14"/>
        <color indexed="9"/>
        <rFont val="Arial"/>
        <family val="2"/>
      </rPr>
      <t>z</t>
    </r>
  </si>
  <si>
    <r>
      <t xml:space="preserve">CI SONO ALTRI  
</t>
    </r>
    <r>
      <rPr>
        <b/>
        <sz val="16"/>
        <color indexed="11"/>
        <rFont val="Arial"/>
        <family val="2"/>
      </rPr>
      <t>7</t>
    </r>
    <r>
      <rPr>
        <b/>
        <sz val="14"/>
        <color indexed="9"/>
        <rFont val="Arial"/>
        <family val="2"/>
      </rPr>
      <t xml:space="preserve"> 
FOGLI DI       
COMPUTO DISPONIBILI      </t>
    </r>
  </si>
  <si>
    <r>
      <t xml:space="preserve">    4   </t>
    </r>
    <r>
      <rPr>
        <b/>
        <vertAlign val="subscript"/>
        <sz val="14"/>
        <color indexed="9"/>
        <rFont val="Arial"/>
        <family val="2"/>
      </rPr>
      <t>z</t>
    </r>
  </si>
  <si>
    <r>
      <t xml:space="preserve">CI SONO ALTRI  
</t>
    </r>
    <r>
      <rPr>
        <b/>
        <sz val="16"/>
        <color indexed="11"/>
        <rFont val="Arial"/>
        <family val="2"/>
      </rPr>
      <t>6</t>
    </r>
    <r>
      <rPr>
        <b/>
        <sz val="14"/>
        <color indexed="9"/>
        <rFont val="Arial"/>
        <family val="2"/>
      </rPr>
      <t xml:space="preserve">
FOGLI DI       
COMPUTO DISPONIBILI      </t>
    </r>
  </si>
  <si>
    <r>
      <t xml:space="preserve">    5   </t>
    </r>
    <r>
      <rPr>
        <b/>
        <vertAlign val="subscript"/>
        <sz val="14"/>
        <color indexed="9"/>
        <rFont val="Arial"/>
        <family val="2"/>
      </rPr>
      <t>z</t>
    </r>
  </si>
  <si>
    <r>
      <t xml:space="preserve">CI SONO ALTRI  
</t>
    </r>
    <r>
      <rPr>
        <b/>
        <sz val="16"/>
        <color indexed="11"/>
        <rFont val="Arial"/>
        <family val="2"/>
      </rPr>
      <t>5</t>
    </r>
    <r>
      <rPr>
        <b/>
        <sz val="14"/>
        <color indexed="9"/>
        <rFont val="Arial"/>
        <family val="2"/>
      </rPr>
      <t xml:space="preserve"> 
FOGLI DI       
COMPUTO DISPONIBILI      </t>
    </r>
  </si>
  <si>
    <r>
      <t xml:space="preserve">    6   </t>
    </r>
    <r>
      <rPr>
        <b/>
        <vertAlign val="subscript"/>
        <sz val="14"/>
        <color indexed="9"/>
        <rFont val="Arial"/>
        <family val="2"/>
      </rPr>
      <t>z</t>
    </r>
  </si>
  <si>
    <r>
      <t xml:space="preserve">CI SONO ALTRI  
</t>
    </r>
    <r>
      <rPr>
        <b/>
        <sz val="16"/>
        <color indexed="11"/>
        <rFont val="Arial"/>
        <family val="2"/>
      </rPr>
      <t>4</t>
    </r>
    <r>
      <rPr>
        <b/>
        <sz val="14"/>
        <color indexed="9"/>
        <rFont val="Arial"/>
        <family val="2"/>
      </rPr>
      <t xml:space="preserve"> 
FOGLI DI       
COMPUTO DISPONIBILI      </t>
    </r>
  </si>
  <si>
    <r>
      <t xml:space="preserve">    7   </t>
    </r>
    <r>
      <rPr>
        <b/>
        <vertAlign val="subscript"/>
        <sz val="14"/>
        <color indexed="9"/>
        <rFont val="Arial"/>
        <family val="2"/>
      </rPr>
      <t>z</t>
    </r>
  </si>
  <si>
    <r>
      <t xml:space="preserve">CI SONO ALTRI  
</t>
    </r>
    <r>
      <rPr>
        <b/>
        <sz val="16"/>
        <color indexed="11"/>
        <rFont val="Arial"/>
        <family val="2"/>
      </rPr>
      <t>3</t>
    </r>
    <r>
      <rPr>
        <b/>
        <sz val="14"/>
        <color indexed="9"/>
        <rFont val="Arial"/>
        <family val="2"/>
      </rPr>
      <t xml:space="preserve"> 
FOGLI DI       
COMPUTO DISPONIBILI      </t>
    </r>
  </si>
  <si>
    <r>
      <t xml:space="preserve">    8   </t>
    </r>
    <r>
      <rPr>
        <b/>
        <vertAlign val="subscript"/>
        <sz val="14"/>
        <color indexed="9"/>
        <rFont val="Arial"/>
        <family val="2"/>
      </rPr>
      <t>z</t>
    </r>
  </si>
  <si>
    <r>
      <t xml:space="preserve">CI SONO ALTRI  
</t>
    </r>
    <r>
      <rPr>
        <b/>
        <sz val="16"/>
        <color indexed="11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
FOGLI DI       
COMPUTO DISPONIBILI      </t>
    </r>
  </si>
  <si>
    <r>
      <t xml:space="preserve">    9   </t>
    </r>
    <r>
      <rPr>
        <b/>
        <vertAlign val="subscript"/>
        <sz val="14"/>
        <color indexed="9"/>
        <rFont val="Arial"/>
        <family val="2"/>
      </rPr>
      <t>z</t>
    </r>
  </si>
  <si>
    <r>
      <t xml:space="preserve">CI SONO ALTRI  
</t>
    </r>
    <r>
      <rPr>
        <b/>
        <sz val="16"/>
        <color indexed="11"/>
        <rFont val="Arial"/>
        <family val="2"/>
      </rPr>
      <t>1</t>
    </r>
    <r>
      <rPr>
        <b/>
        <sz val="14"/>
        <color indexed="9"/>
        <rFont val="Arial"/>
        <family val="2"/>
      </rPr>
      <t xml:space="preserve"> 
FOGLI DI       
COMPUTO DISPONIBILI      </t>
    </r>
  </si>
  <si>
    <r>
      <t xml:space="preserve">   10  </t>
    </r>
    <r>
      <rPr>
        <b/>
        <vertAlign val="subscript"/>
        <sz val="14"/>
        <color indexed="9"/>
        <rFont val="Arial"/>
        <family val="2"/>
      </rPr>
      <t>z</t>
    </r>
  </si>
  <si>
    <r>
      <t xml:space="preserve">CI SONO ALTRI  
</t>
    </r>
    <r>
      <rPr>
        <b/>
        <sz val="16"/>
        <color indexed="11"/>
        <rFont val="Arial"/>
        <family val="2"/>
      </rPr>
      <t>0</t>
    </r>
    <r>
      <rPr>
        <b/>
        <sz val="14"/>
        <color indexed="9"/>
        <rFont val="Arial"/>
        <family val="2"/>
      </rPr>
      <t xml:space="preserve">
FOGLI DI       
COMPUTO DISPONIBILI      </t>
    </r>
  </si>
  <si>
    <r>
      <t xml:space="preserve">    1   </t>
    </r>
    <r>
      <rPr>
        <b/>
        <vertAlign val="subscript"/>
        <sz val="14"/>
        <color indexed="9"/>
        <rFont val="Arial"/>
        <family val="2"/>
      </rPr>
      <t>r</t>
    </r>
  </si>
  <si>
    <r>
      <t>Tubi freddi</t>
    </r>
    <r>
      <rPr>
        <sz val="8"/>
        <color indexed="39"/>
        <rFont val="Arial"/>
        <family val="2"/>
      </rPr>
      <t xml:space="preserve"> (</t>
    </r>
    <r>
      <rPr>
        <b/>
        <sz val="8"/>
        <color indexed="39"/>
        <rFont val="Arial"/>
        <family val="2"/>
      </rPr>
      <t>m</t>
    </r>
    <r>
      <rPr>
        <sz val="8"/>
        <color indexed="39"/>
        <rFont val="Arial"/>
        <family val="2"/>
      </rPr>
      <t>)</t>
    </r>
  </si>
  <si>
    <r>
      <t>Tubi caldi</t>
    </r>
    <r>
      <rPr>
        <sz val="8"/>
        <color indexed="10"/>
        <rFont val="Arial"/>
        <family val="2"/>
      </rPr>
      <t xml:space="preserve">   (</t>
    </r>
    <r>
      <rPr>
        <b/>
        <sz val="8"/>
        <color indexed="10"/>
        <rFont val="Arial"/>
        <family val="2"/>
      </rPr>
      <t>m</t>
    </r>
    <r>
      <rPr>
        <sz val="8"/>
        <color indexed="10"/>
        <rFont val="Arial"/>
        <family val="2"/>
      </rPr>
      <t>)</t>
    </r>
  </si>
  <si>
    <r>
      <t xml:space="preserve">CI SONO ALTRI  
</t>
    </r>
    <r>
      <rPr>
        <b/>
        <sz val="14"/>
        <color indexed="13"/>
        <rFont val="Arial"/>
        <family val="2"/>
      </rPr>
      <t xml:space="preserve">6 </t>
    </r>
    <r>
      <rPr>
        <b/>
        <sz val="14"/>
        <color indexed="9"/>
        <rFont val="Arial"/>
        <family val="2"/>
      </rPr>
      <t xml:space="preserve">
FOGLI DI       
COMPUTO DISPONIBILI      </t>
    </r>
  </si>
  <si>
    <r>
      <t xml:space="preserve">    2   </t>
    </r>
    <r>
      <rPr>
        <b/>
        <vertAlign val="subscript"/>
        <sz val="14"/>
        <color indexed="9"/>
        <rFont val="Arial"/>
        <family val="2"/>
      </rPr>
      <t>r</t>
    </r>
  </si>
  <si>
    <r>
      <t xml:space="preserve">    3   </t>
    </r>
    <r>
      <rPr>
        <b/>
        <vertAlign val="subscript"/>
        <sz val="14"/>
        <color indexed="9"/>
        <rFont val="Arial"/>
        <family val="2"/>
      </rPr>
      <t>r</t>
    </r>
  </si>
  <si>
    <r>
      <t xml:space="preserve">CI SONO ALTRI  
</t>
    </r>
    <r>
      <rPr>
        <b/>
        <sz val="14"/>
        <color indexed="13"/>
        <rFont val="Arial"/>
        <family val="2"/>
      </rPr>
      <t xml:space="preserve">4 </t>
    </r>
    <r>
      <rPr>
        <b/>
        <sz val="14"/>
        <color indexed="9"/>
        <rFont val="Arial"/>
        <family val="2"/>
      </rPr>
      <t xml:space="preserve">
FOGLI DI       
COMPUTO DISPONIBILI      </t>
    </r>
  </si>
  <si>
    <r>
      <t xml:space="preserve">    4   </t>
    </r>
    <r>
      <rPr>
        <b/>
        <vertAlign val="subscript"/>
        <sz val="14"/>
        <color indexed="9"/>
        <rFont val="Arial"/>
        <family val="2"/>
      </rPr>
      <t>r</t>
    </r>
  </si>
  <si>
    <r>
      <t xml:space="preserve">    5   </t>
    </r>
    <r>
      <rPr>
        <b/>
        <vertAlign val="subscript"/>
        <sz val="14"/>
        <color indexed="9"/>
        <rFont val="Arial"/>
        <family val="2"/>
      </rPr>
      <t>r</t>
    </r>
  </si>
  <si>
    <r>
      <t xml:space="preserve">CI SONO ALTRI  
</t>
    </r>
    <r>
      <rPr>
        <b/>
        <sz val="14"/>
        <color indexed="13"/>
        <rFont val="Arial"/>
        <family val="2"/>
      </rPr>
      <t xml:space="preserve">2 </t>
    </r>
    <r>
      <rPr>
        <b/>
        <sz val="14"/>
        <color indexed="9"/>
        <rFont val="Arial"/>
        <family val="2"/>
      </rPr>
      <t xml:space="preserve">
FOGLI DI       
COMPUTO DISPONIBILI      </t>
    </r>
  </si>
  <si>
    <r>
      <t xml:space="preserve">    6   </t>
    </r>
    <r>
      <rPr>
        <b/>
        <vertAlign val="subscript"/>
        <sz val="14"/>
        <color indexed="9"/>
        <rFont val="Arial"/>
        <family val="2"/>
      </rPr>
      <t>r</t>
    </r>
  </si>
  <si>
    <r>
      <t xml:space="preserve">    7   </t>
    </r>
    <r>
      <rPr>
        <b/>
        <vertAlign val="subscript"/>
        <sz val="14"/>
        <color indexed="9"/>
        <rFont val="Arial"/>
        <family val="2"/>
      </rPr>
      <t>r</t>
    </r>
  </si>
  <si>
    <r>
      <t xml:space="preserve">CI SONO ALTRI  
</t>
    </r>
    <r>
      <rPr>
        <b/>
        <sz val="14"/>
        <color indexed="13"/>
        <rFont val="Arial"/>
        <family val="2"/>
      </rPr>
      <t xml:space="preserve">0 </t>
    </r>
    <r>
      <rPr>
        <b/>
        <sz val="14"/>
        <color indexed="9"/>
        <rFont val="Arial"/>
        <family val="2"/>
      </rPr>
      <t xml:space="preserve">
FOGLI DI       
COMPUTO DISPONIBILI      </t>
    </r>
  </si>
  <si>
    <r>
      <t xml:space="preserve">    8   </t>
    </r>
    <r>
      <rPr>
        <b/>
        <vertAlign val="subscript"/>
        <sz val="14"/>
        <color indexed="9"/>
        <rFont val="Arial"/>
        <family val="2"/>
      </rPr>
      <t>r</t>
    </r>
  </si>
  <si>
    <t>Progetto:</t>
  </si>
  <si>
    <t>Parte:</t>
  </si>
  <si>
    <t>Numero utenza</t>
  </si>
  <si>
    <t>TOTALE NODI</t>
  </si>
  <si>
    <t>Note</t>
  </si>
  <si>
    <t>Combinazioni</t>
  </si>
  <si>
    <t>Utenza</t>
  </si>
  <si>
    <t>Padre</t>
  </si>
  <si>
    <t>TIPOLOGIA UTENZA</t>
  </si>
  <si>
    <t>Portata
scarico</t>
  </si>
  <si>
    <t>Portata nominale</t>
  </si>
  <si>
    <t>Tipo tratto</t>
  </si>
  <si>
    <t>colonna</t>
  </si>
  <si>
    <t>derivazione_interna_pendenza_0,5%</t>
  </si>
  <si>
    <t>derivazione_interna_pendenza_1,0%</t>
  </si>
  <si>
    <t>derivazione_interna_pendenza_1,5%</t>
  </si>
  <si>
    <t>derivazione_interna_pendenza_2,0%</t>
  </si>
  <si>
    <t>derivazione_interna_pendenza_2,5%</t>
  </si>
  <si>
    <t>collettore_interno_pendenza_1,0%</t>
  </si>
  <si>
    <t>collettore_interno_pendenza_1,5%</t>
  </si>
  <si>
    <t>collettore_interno_pendenza_2,0%</t>
  </si>
  <si>
    <t>collettore_interno_pendenza_2,5%</t>
  </si>
  <si>
    <t>collettore_interno_pendenza_3,0%</t>
  </si>
  <si>
    <t>collettore_esterno_pendenza_1,0%</t>
  </si>
  <si>
    <t>collettore_esterno_pendenza_1,5%</t>
  </si>
  <si>
    <t>collettore_esterno_pendenza_2,0%</t>
  </si>
  <si>
    <t>collettore_esterno_pendenza_2,5%</t>
  </si>
  <si>
    <t>collettore_esterno_pendenza_3,0%</t>
  </si>
  <si>
    <t>ΣUS</t>
  </si>
  <si>
    <t>Σvasi</t>
  </si>
  <si>
    <t>US</t>
  </si>
  <si>
    <t>vasi</t>
  </si>
  <si>
    <t>Numero vasi</t>
  </si>
  <si>
    <t>Diametro
tubazione</t>
  </si>
  <si>
    <t>Vasi</t>
  </si>
  <si>
    <t>DN63</t>
  </si>
  <si>
    <t>DN75</t>
  </si>
  <si>
    <t xml:space="preserve">Doccia senza tappo </t>
  </si>
  <si>
    <t xml:space="preserve">Doccia con tappo </t>
  </si>
  <si>
    <t xml:space="preserve">Orinatoio con cassetta </t>
  </si>
  <si>
    <t>Orinatoio con valvola di cacciata</t>
  </si>
  <si>
    <t>Orinatoio a parete</t>
  </si>
  <si>
    <t>Vasca da bagno</t>
  </si>
  <si>
    <t>Lavello da cucina</t>
  </si>
  <si>
    <t>Lavastoviglie (domestica)</t>
  </si>
  <si>
    <t>Lavatrice, carico max 6 kg</t>
  </si>
  <si>
    <t>Lavatrice, carico max 12 kg</t>
  </si>
  <si>
    <t>WC, capacità cassetta 6,0 l</t>
  </si>
  <si>
    <t>WC, capacità cassetta 7,5 l</t>
  </si>
  <si>
    <t>WC, capacità cassetta 9,0 l</t>
  </si>
  <si>
    <t>Pozzetto a terra DN50</t>
  </si>
  <si>
    <t>Pozzetto a terra DN100</t>
  </si>
  <si>
    <t>Sistema I</t>
  </si>
  <si>
    <t>Sistema II</t>
  </si>
  <si>
    <t>Pozzetto a terra DN70</t>
  </si>
  <si>
    <t>Lavabo</t>
  </si>
  <si>
    <t>Bidet</t>
  </si>
  <si>
    <t>Edifici_residenziali</t>
  </si>
  <si>
    <t>Uffici</t>
  </si>
  <si>
    <t>Scuole</t>
  </si>
  <si>
    <t>Ristoranti</t>
  </si>
  <si>
    <t>Comunità_o_simili</t>
  </si>
  <si>
    <t>Industrie</t>
  </si>
  <si>
    <t>Laboratori</t>
  </si>
  <si>
    <t>Riempimento 50%</t>
  </si>
  <si>
    <t>Riempimento 70%</t>
  </si>
  <si>
    <t>ID utenza o tratto</t>
  </si>
  <si>
    <t>Data</t>
  </si>
  <si>
    <t>ID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</si>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</sst>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vertAlign val="subscript"/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39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b/>
      <vertAlign val="subscript"/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56"/>
      <name val="Arial"/>
      <family val="2"/>
    </font>
    <font>
      <sz val="8"/>
      <color indexed="39"/>
      <name val="Arial"/>
      <family val="2"/>
    </font>
    <font>
      <i/>
      <sz val="8"/>
      <name val="Arial"/>
      <family val="2"/>
    </font>
    <font>
      <b/>
      <sz val="16"/>
      <color indexed="1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color rgb="FF002060"/>
      <name val="Arial"/>
      <family val="2"/>
    </font>
    <font>
      <b/>
      <sz val="9"/>
      <color rgb="FF0000FF"/>
      <name val="Arial"/>
      <family val="2"/>
    </font>
    <font>
      <b/>
      <i/>
      <sz val="9"/>
      <color rgb="FF0000FF"/>
      <name val="Arial"/>
      <family val="2"/>
    </font>
    <font>
      <sz val="36"/>
      <name val="Arial Black"/>
      <family val="2"/>
    </font>
    <font>
      <i/>
      <sz val="7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4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175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hair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thin">
        <color indexed="9"/>
      </left>
      <right/>
      <top style="thin">
        <color indexed="9"/>
      </top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>
        <color indexed="9"/>
      </left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9"/>
      </left>
      <right/>
      <top/>
      <bottom style="thin">
        <color indexed="9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medium"/>
      <top/>
      <bottom style="thin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medium"/>
      <right style="thin"/>
      <top/>
      <bottom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hair"/>
      <right style="hair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/>
      <bottom style="hair"/>
    </border>
    <border>
      <left/>
      <right style="medium"/>
      <top style="thin"/>
      <bottom style="hair"/>
    </border>
    <border>
      <left style="hair"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/>
      <bottom style="thin"/>
    </border>
    <border>
      <left style="hair"/>
      <right/>
      <top style="hair"/>
      <bottom/>
    </border>
    <border>
      <left style="hair"/>
      <right style="hair"/>
      <top style="thin"/>
      <bottom style="thin"/>
    </border>
    <border>
      <left style="thin"/>
      <right/>
      <top style="thin"/>
      <bottom style="medium"/>
    </border>
    <border>
      <left style="thin"/>
      <right style="hair"/>
      <top style="thin"/>
      <bottom style="thin"/>
    </border>
    <border>
      <left style="medium"/>
      <right style="thin"/>
      <top style="thin"/>
      <bottom/>
    </border>
    <border>
      <left style="hair"/>
      <right style="thin"/>
      <top style="hair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hair"/>
    </border>
    <border>
      <left style="hair"/>
      <right style="hair"/>
      <top style="medium"/>
      <bottom style="hair"/>
    </border>
    <border>
      <left/>
      <right style="thin"/>
      <top style="medium"/>
      <bottom style="hair"/>
    </border>
    <border>
      <left/>
      <right style="thin"/>
      <top style="thin"/>
      <bottom style="medium"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 style="hair"/>
      <right style="hair"/>
      <top style="hair"/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/>
      <top style="double"/>
      <bottom style="thin"/>
    </border>
    <border>
      <left style="hair"/>
      <right/>
      <top style="double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hair"/>
      <right style="hair"/>
      <top style="medium"/>
      <bottom/>
    </border>
    <border>
      <left style="medium"/>
      <right style="medium"/>
      <top style="medium"/>
      <bottom style="medium"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medium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/>
      <right/>
      <top style="thin"/>
      <bottom style="thick"/>
    </border>
    <border>
      <left/>
      <right/>
      <top style="thin"/>
      <bottom style="hair"/>
    </border>
    <border>
      <left/>
      <right style="hair"/>
      <top/>
      <bottom style="thin"/>
    </border>
    <border>
      <left/>
      <right style="hair"/>
      <top style="thin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medium"/>
      <bottom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 style="hair"/>
      <top style="hair"/>
      <bottom style="thin"/>
    </border>
    <border>
      <left style="medium"/>
      <right/>
      <top style="hair"/>
      <bottom style="thin"/>
    </border>
    <border>
      <left style="medium"/>
      <right/>
      <top style="thin"/>
      <bottom style="hair"/>
    </border>
    <border>
      <left style="hair"/>
      <right/>
      <top style="medium"/>
      <bottom style="thin"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 style="medium"/>
      <bottom/>
    </border>
    <border>
      <left style="hair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hair"/>
      <bottom style="medium"/>
    </border>
    <border>
      <left/>
      <right/>
      <top style="medium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hair"/>
      <top style="hair"/>
      <bottom style="hair"/>
    </border>
    <border>
      <left style="medium"/>
      <right style="thin"/>
      <top style="medium"/>
      <bottom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/>
      <bottom/>
    </border>
    <border>
      <left/>
      <right style="hair"/>
      <top style="thin"/>
      <bottom style="hair"/>
    </border>
    <border>
      <left style="hair"/>
      <right style="thin"/>
      <top/>
      <bottom style="hair"/>
    </border>
    <border>
      <left style="hair"/>
      <right/>
      <top style="hair"/>
      <bottom style="medium"/>
    </border>
    <border>
      <left style="hair"/>
      <right style="medium"/>
      <top style="medium"/>
      <bottom style="medium"/>
    </border>
    <border>
      <left/>
      <right style="hair"/>
      <top/>
      <bottom/>
    </border>
    <border>
      <left style="hair"/>
      <right/>
      <top/>
      <bottom style="double"/>
    </border>
    <border>
      <left/>
      <right style="hair"/>
      <top/>
      <bottom style="double"/>
    </border>
    <border>
      <left/>
      <right style="hair"/>
      <top style="hair"/>
      <bottom style="double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hair"/>
      <right/>
      <top style="hair"/>
      <bottom style="double"/>
    </border>
    <border>
      <left/>
      <right/>
      <top style="hair"/>
      <bottom style="double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Alignment="0" applyProtection="0"/>
  </cellStyleXfs>
  <cellXfs count="6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2" borderId="1" xfId="20" applyFont="1" applyFill="1" applyBorder="1" applyAlignment="1" applyProtection="1">
      <alignment vertical="center"/>
      <protection/>
    </xf>
    <xf numFmtId="0" fontId="0" fillId="3" borderId="2" xfId="20" applyFill="1" applyBorder="1" applyAlignment="1" applyProtection="1">
      <alignment horizontal="centerContinuous" vertical="center"/>
      <protection/>
    </xf>
    <xf numFmtId="0" fontId="4" fillId="2" borderId="2" xfId="20" applyFont="1" applyFill="1" applyBorder="1" applyAlignment="1" applyProtection="1">
      <alignment vertical="center"/>
      <protection/>
    </xf>
    <xf numFmtId="0" fontId="0" fillId="3" borderId="2" xfId="20" applyFill="1" applyBorder="1" applyAlignment="1" applyProtection="1">
      <alignment vertical="center"/>
      <protection/>
    </xf>
    <xf numFmtId="0" fontId="3" fillId="2" borderId="2" xfId="20" applyFont="1" applyFill="1" applyBorder="1" applyAlignment="1" applyProtection="1">
      <alignment horizontal="center" vertical="center"/>
      <protection/>
    </xf>
    <xf numFmtId="0" fontId="3" fillId="2" borderId="3" xfId="20" applyFont="1" applyFill="1" applyBorder="1" applyAlignment="1" applyProtection="1">
      <alignment horizontal="center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3" fillId="2" borderId="5" xfId="20" applyFont="1" applyFill="1" applyBorder="1" applyAlignment="1" applyProtection="1">
      <alignment horizontal="center" vertical="center"/>
      <protection/>
    </xf>
    <xf numFmtId="0" fontId="3" fillId="2" borderId="6" xfId="20" applyFont="1" applyFill="1" applyBorder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center" vertical="center"/>
      <protection/>
    </xf>
    <xf numFmtId="0" fontId="0" fillId="0" borderId="0" xfId="20" applyAlignment="1" applyProtection="1">
      <alignment vertical="center"/>
      <protection/>
    </xf>
    <xf numFmtId="0" fontId="3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/>
    </xf>
    <xf numFmtId="0" fontId="3" fillId="3" borderId="7" xfId="20" applyFont="1" applyFill="1" applyBorder="1" applyAlignment="1" applyProtection="1">
      <alignment vertical="center"/>
      <protection/>
    </xf>
    <xf numFmtId="0" fontId="3" fillId="2" borderId="8" xfId="20" applyFont="1" applyFill="1" applyBorder="1" applyAlignment="1" applyProtection="1">
      <alignment horizontal="center" vertical="center"/>
      <protection/>
    </xf>
    <xf numFmtId="0" fontId="3" fillId="2" borderId="9" xfId="20" applyFont="1" applyFill="1" applyBorder="1" applyAlignment="1" applyProtection="1">
      <alignment horizontal="center" vertical="center"/>
      <protection/>
    </xf>
    <xf numFmtId="0" fontId="3" fillId="3" borderId="10" xfId="20" applyFont="1" applyFill="1" applyBorder="1" applyAlignment="1" applyProtection="1">
      <alignment horizontal="left" vertical="center"/>
      <protection/>
    </xf>
    <xf numFmtId="0" fontId="0" fillId="2" borderId="8" xfId="20" applyFill="1" applyBorder="1" applyAlignment="1" applyProtection="1">
      <alignment vertical="center"/>
      <protection/>
    </xf>
    <xf numFmtId="0" fontId="0" fillId="2" borderId="11" xfId="20" applyFill="1" applyBorder="1" applyAlignment="1" applyProtection="1">
      <alignment vertical="center"/>
      <protection/>
    </xf>
    <xf numFmtId="0" fontId="0" fillId="2" borderId="12" xfId="20" applyFill="1" applyBorder="1" applyAlignment="1" applyProtection="1">
      <alignment vertical="center"/>
      <protection/>
    </xf>
    <xf numFmtId="0" fontId="0" fillId="0" borderId="0" xfId="20" applyAlignment="1" applyProtection="1">
      <alignment horizontal="center"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7" fillId="0" borderId="13" xfId="20" applyFont="1" applyBorder="1" applyAlignment="1" applyProtection="1">
      <alignment horizontal="center" vertical="center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11" fillId="0" borderId="0" xfId="20" applyFont="1" applyAlignment="1" applyProtection="1">
      <alignment horizontal="left" vertical="center" wrapText="1"/>
      <protection/>
    </xf>
    <xf numFmtId="0" fontId="12" fillId="0" borderId="0" xfId="20" applyFont="1" applyAlignment="1" applyProtection="1">
      <alignment horizontal="left" vertical="center" wrapText="1"/>
      <protection/>
    </xf>
    <xf numFmtId="0" fontId="13" fillId="0" borderId="0" xfId="20" applyFont="1" applyAlignment="1" applyProtection="1">
      <alignment horizontal="center" vertical="center" wrapText="1"/>
      <protection/>
    </xf>
    <xf numFmtId="0" fontId="4" fillId="0" borderId="14" xfId="20" applyFont="1" applyBorder="1" applyAlignment="1" applyProtection="1">
      <alignment horizontal="center" vertical="center"/>
      <protection/>
    </xf>
    <xf numFmtId="0" fontId="17" fillId="0" borderId="4" xfId="20" applyFont="1" applyBorder="1" applyAlignment="1" applyProtection="1">
      <alignment horizontal="centerContinuous" vertical="center" wrapText="1"/>
      <protection/>
    </xf>
    <xf numFmtId="0" fontId="18" fillId="0" borderId="15" xfId="20" applyFont="1" applyBorder="1" applyAlignment="1" applyProtection="1">
      <alignment horizontal="centerContinuous" vertical="center" wrapText="1"/>
      <protection/>
    </xf>
    <xf numFmtId="0" fontId="19" fillId="0" borderId="14" xfId="20" applyFont="1" applyBorder="1" applyAlignment="1" applyProtection="1">
      <alignment horizontal="center" vertical="center"/>
      <protection/>
    </xf>
    <xf numFmtId="0" fontId="13" fillId="0" borderId="15" xfId="20" applyFont="1" applyBorder="1" applyAlignment="1" applyProtection="1">
      <alignment horizontal="centerContinuous" vertical="center" wrapText="1"/>
      <protection/>
    </xf>
    <xf numFmtId="0" fontId="4" fillId="0" borderId="14" xfId="20" applyFont="1" applyBorder="1" applyAlignment="1" applyProtection="1">
      <alignment horizontal="center" vertical="center" wrapText="1"/>
      <protection/>
    </xf>
    <xf numFmtId="0" fontId="4" fillId="0" borderId="16" xfId="20" applyFont="1" applyBorder="1" applyAlignment="1" applyProtection="1">
      <alignment horizontal="center" vertical="center" wrapText="1"/>
      <protection/>
    </xf>
    <xf numFmtId="0" fontId="17" fillId="0" borderId="1" xfId="20" applyFont="1" applyBorder="1" applyAlignment="1" applyProtection="1">
      <alignment horizontal="centerContinuous" vertical="center" wrapText="1"/>
      <protection/>
    </xf>
    <xf numFmtId="0" fontId="22" fillId="0" borderId="15" xfId="20" applyFont="1" applyBorder="1" applyAlignment="1" applyProtection="1">
      <alignment horizontal="centerContinuous" vertical="center" wrapText="1"/>
      <protection/>
    </xf>
    <xf numFmtId="0" fontId="22" fillId="0" borderId="2" xfId="20" applyFont="1" applyBorder="1" applyAlignment="1" applyProtection="1">
      <alignment horizontal="centerContinuous" vertical="center" wrapText="1"/>
      <protection/>
    </xf>
    <xf numFmtId="0" fontId="7" fillId="0" borderId="17" xfId="20" applyFont="1" applyBorder="1" applyAlignment="1" applyProtection="1">
      <alignment horizontal="center" vertical="center"/>
      <protection/>
    </xf>
    <xf numFmtId="0" fontId="7" fillId="0" borderId="0" xfId="20" applyFont="1" applyAlignment="1" applyProtection="1">
      <alignment horizontal="center" vertical="center" wrapText="1"/>
      <protection/>
    </xf>
    <xf numFmtId="0" fontId="24" fillId="4" borderId="18" xfId="20" applyFont="1" applyFill="1" applyBorder="1" applyAlignment="1" applyProtection="1" quotePrefix="1">
      <alignment horizontal="center" vertical="center"/>
      <protection/>
    </xf>
    <xf numFmtId="1" fontId="24" fillId="5" borderId="19" xfId="20" applyNumberFormat="1" applyFont="1" applyFill="1" applyBorder="1" applyAlignment="1" applyProtection="1" quotePrefix="1">
      <alignment horizontal="center" vertical="center"/>
      <protection/>
    </xf>
    <xf numFmtId="1" fontId="24" fillId="0" borderId="0" xfId="20" applyNumberFormat="1" applyFont="1" applyAlignment="1" applyProtection="1" quotePrefix="1">
      <alignment horizontal="center" vertical="center"/>
      <protection/>
    </xf>
    <xf numFmtId="0" fontId="11" fillId="0" borderId="0" xfId="20" applyFont="1" applyAlignment="1" applyProtection="1">
      <alignment horizontal="centerContinuous" vertical="center" wrapText="1"/>
      <protection/>
    </xf>
    <xf numFmtId="0" fontId="12" fillId="0" borderId="0" xfId="20" applyFont="1" applyAlignment="1" applyProtection="1">
      <alignment horizontal="centerContinuous" vertical="center" wrapText="1"/>
      <protection/>
    </xf>
    <xf numFmtId="0" fontId="4" fillId="0" borderId="20" xfId="20" applyFont="1" applyBorder="1" applyAlignment="1" applyProtection="1">
      <alignment horizontal="center" vertical="center"/>
      <protection/>
    </xf>
    <xf numFmtId="0" fontId="17" fillId="0" borderId="21" xfId="20" applyFont="1" applyBorder="1" applyAlignment="1" applyProtection="1">
      <alignment horizontal="centerContinuous" vertical="center" wrapText="1"/>
      <protection/>
    </xf>
    <xf numFmtId="0" fontId="18" fillId="0" borderId="19" xfId="20" applyFont="1" applyBorder="1" applyAlignment="1" applyProtection="1">
      <alignment horizontal="centerContinuous" vertical="center" wrapText="1"/>
      <protection/>
    </xf>
    <xf numFmtId="0" fontId="19" fillId="0" borderId="20" xfId="20" applyFont="1" applyBorder="1" applyAlignment="1" applyProtection="1">
      <alignment horizontal="center" vertical="center"/>
      <protection/>
    </xf>
    <xf numFmtId="0" fontId="17" fillId="0" borderId="22" xfId="20" applyFont="1" applyBorder="1" applyAlignment="1" applyProtection="1">
      <alignment horizontal="centerContinuous" vertical="center" wrapText="1"/>
      <protection/>
    </xf>
    <xf numFmtId="0" fontId="13" fillId="0" borderId="19" xfId="20" applyFont="1" applyBorder="1" applyAlignment="1" applyProtection="1">
      <alignment horizontal="centerContinuous" vertical="center" wrapText="1"/>
      <protection/>
    </xf>
    <xf numFmtId="0" fontId="4" fillId="0" borderId="20" xfId="20" applyFont="1" applyBorder="1" applyAlignment="1" applyProtection="1">
      <alignment horizontal="center" vertical="center" wrapText="1"/>
      <protection/>
    </xf>
    <xf numFmtId="0" fontId="4" fillId="0" borderId="23" xfId="20" applyFont="1" applyBorder="1" applyAlignment="1" applyProtection="1">
      <alignment horizontal="center" vertical="center" wrapText="1"/>
      <protection/>
    </xf>
    <xf numFmtId="0" fontId="17" fillId="0" borderId="18" xfId="20" applyFont="1" applyBorder="1" applyAlignment="1" applyProtection="1">
      <alignment horizontal="centerContinuous" vertical="center" wrapText="1"/>
      <protection/>
    </xf>
    <xf numFmtId="0" fontId="22" fillId="0" borderId="19" xfId="20" applyFont="1" applyBorder="1" applyAlignment="1" applyProtection="1">
      <alignment horizontal="centerContinuous" vertical="center" wrapText="1"/>
      <protection/>
    </xf>
    <xf numFmtId="0" fontId="22" fillId="0" borderId="22" xfId="20" applyFont="1" applyBorder="1" applyAlignment="1" applyProtection="1">
      <alignment horizontal="centerContinuous" vertical="center" wrapText="1"/>
      <protection/>
    </xf>
    <xf numFmtId="0" fontId="21" fillId="0" borderId="0" xfId="20" applyFont="1" applyAlignment="1" applyProtection="1">
      <alignment horizontal="center" vertical="center" wrapText="1"/>
      <protection/>
    </xf>
    <xf numFmtId="0" fontId="26" fillId="0" borderId="18" xfId="20" applyFont="1" applyBorder="1" applyAlignment="1" applyProtection="1">
      <alignment horizontal="centerContinuous" vertical="center" wrapText="1"/>
      <protection/>
    </xf>
    <xf numFmtId="0" fontId="16" fillId="0" borderId="19" xfId="20" applyFont="1" applyBorder="1" applyAlignment="1" applyProtection="1">
      <alignment horizontal="center" vertical="center" wrapText="1"/>
      <protection/>
    </xf>
    <xf numFmtId="0" fontId="16" fillId="0" borderId="22" xfId="20" applyFont="1" applyBorder="1" applyAlignment="1" applyProtection="1">
      <alignment horizontal="center" vertical="center" wrapText="1"/>
      <protection/>
    </xf>
    <xf numFmtId="0" fontId="7" fillId="0" borderId="24" xfId="20" applyFont="1" applyBorder="1" applyAlignment="1" applyProtection="1">
      <alignment horizontal="center" vertical="center"/>
      <protection/>
    </xf>
    <xf numFmtId="0" fontId="9" fillId="5" borderId="25" xfId="20" applyFont="1" applyFill="1" applyBorder="1" applyAlignment="1" applyProtection="1">
      <alignment horizontal="center" vertical="center"/>
      <protection/>
    </xf>
    <xf numFmtId="0" fontId="9" fillId="5" borderId="26" xfId="20" applyFont="1" applyFill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Continuous" vertical="center"/>
      <protection/>
    </xf>
    <xf numFmtId="0" fontId="14" fillId="0" borderId="0" xfId="20" applyFont="1" applyAlignment="1" applyProtection="1">
      <alignment horizontal="center" vertical="center" textRotation="255"/>
      <protection/>
    </xf>
    <xf numFmtId="0" fontId="2" fillId="0" borderId="27" xfId="20" applyFont="1" applyBorder="1" applyAlignment="1" applyProtection="1">
      <alignment horizontal="center" vertical="center"/>
      <protection/>
    </xf>
    <xf numFmtId="0" fontId="2" fillId="0" borderId="28" xfId="20" applyFont="1" applyBorder="1" applyAlignment="1" applyProtection="1">
      <alignment horizontal="center" vertical="center"/>
      <protection/>
    </xf>
    <xf numFmtId="0" fontId="2" fillId="0" borderId="29" xfId="20" applyFont="1" applyBorder="1" applyAlignment="1" applyProtection="1">
      <alignment horizontal="center" vertical="center"/>
      <protection/>
    </xf>
    <xf numFmtId="0" fontId="28" fillId="0" borderId="27" xfId="20" applyFont="1" applyBorder="1" applyAlignment="1" applyProtection="1">
      <alignment horizontal="center" vertical="center"/>
      <protection/>
    </xf>
    <xf numFmtId="0" fontId="28" fillId="0" borderId="30" xfId="20" applyFont="1" applyBorder="1" applyAlignment="1" applyProtection="1">
      <alignment horizontal="center" vertical="center"/>
      <protection/>
    </xf>
    <xf numFmtId="0" fontId="28" fillId="0" borderId="29" xfId="20" applyFont="1" applyBorder="1" applyAlignment="1" applyProtection="1">
      <alignment horizontal="center" vertical="center"/>
      <protection/>
    </xf>
    <xf numFmtId="0" fontId="2" fillId="0" borderId="30" xfId="20" applyFont="1" applyBorder="1" applyAlignment="1" applyProtection="1">
      <alignment horizontal="center" vertical="center"/>
      <protection/>
    </xf>
    <xf numFmtId="0" fontId="2" fillId="0" borderId="31" xfId="20" applyFont="1" applyBorder="1" applyAlignment="1" applyProtection="1">
      <alignment horizontal="center" vertical="center"/>
      <protection/>
    </xf>
    <xf numFmtId="2" fontId="9" fillId="5" borderId="32" xfId="20" applyNumberFormat="1" applyFont="1" applyFill="1" applyBorder="1" applyAlignment="1" applyProtection="1">
      <alignment horizontal="center" vertical="center"/>
      <protection/>
    </xf>
    <xf numFmtId="165" fontId="9" fillId="5" borderId="32" xfId="20" applyNumberFormat="1" applyFont="1" applyFill="1" applyBorder="1" applyAlignment="1" applyProtection="1">
      <alignment horizontal="center" vertical="center"/>
      <protection/>
    </xf>
    <xf numFmtId="165" fontId="9" fillId="5" borderId="33" xfId="20" applyNumberFormat="1" applyFont="1" applyFill="1" applyBorder="1" applyAlignment="1" applyProtection="1">
      <alignment horizontal="center" vertical="center"/>
      <protection/>
    </xf>
    <xf numFmtId="1" fontId="2" fillId="0" borderId="34" xfId="20" applyNumberFormat="1" applyFont="1" applyBorder="1" applyAlignment="1" applyProtection="1">
      <alignment horizontal="center" vertical="center"/>
      <protection locked="0"/>
    </xf>
    <xf numFmtId="1" fontId="2" fillId="0" borderId="0" xfId="20" applyNumberFormat="1" applyFont="1" applyAlignment="1" applyProtection="1">
      <alignment horizontal="center" vertical="center"/>
      <protection locked="0"/>
    </xf>
    <xf numFmtId="1" fontId="2" fillId="0" borderId="35" xfId="20" applyNumberFormat="1" applyFont="1" applyBorder="1" applyAlignment="1" applyProtection="1">
      <alignment horizontal="center" vertical="center"/>
      <protection locked="0"/>
    </xf>
    <xf numFmtId="1" fontId="2" fillId="0" borderId="36" xfId="20" applyNumberFormat="1" applyFont="1" applyBorder="1" applyAlignment="1" applyProtection="1">
      <alignment horizontal="center" vertical="center"/>
      <protection locked="0"/>
    </xf>
    <xf numFmtId="1" fontId="2" fillId="0" borderId="37" xfId="20" applyNumberFormat="1" applyFont="1" applyBorder="1" applyAlignment="1" applyProtection="1">
      <alignment horizontal="center" vertical="center"/>
      <protection locked="0"/>
    </xf>
    <xf numFmtId="1" fontId="2" fillId="0" borderId="38" xfId="20" applyNumberFormat="1" applyFont="1" applyBorder="1" applyAlignment="1" applyProtection="1">
      <alignment horizontal="center" vertical="center"/>
      <protection locked="0"/>
    </xf>
    <xf numFmtId="0" fontId="1" fillId="0" borderId="0" xfId="20" applyFont="1" applyAlignment="1" applyProtection="1">
      <alignment horizontal="centerContinuous" vertical="center"/>
      <protection/>
    </xf>
    <xf numFmtId="1" fontId="2" fillId="0" borderId="39" xfId="20" applyNumberFormat="1" applyFont="1" applyBorder="1" applyAlignment="1" applyProtection="1">
      <alignment horizontal="centerContinuous" vertical="center"/>
      <protection/>
    </xf>
    <xf numFmtId="1" fontId="2" fillId="0" borderId="37" xfId="20" applyNumberFormat="1" applyFont="1" applyBorder="1" applyAlignment="1" applyProtection="1">
      <alignment horizontal="centerContinuous" vertical="center"/>
      <protection/>
    </xf>
    <xf numFmtId="2" fontId="2" fillId="0" borderId="40" xfId="20" applyNumberFormat="1" applyFont="1" applyBorder="1" applyAlignment="1" applyProtection="1">
      <alignment horizontal="center" vertical="center"/>
      <protection/>
    </xf>
    <xf numFmtId="1" fontId="2" fillId="0" borderId="34" xfId="20" applyNumberFormat="1" applyFont="1" applyBorder="1" applyAlignment="1" applyProtection="1">
      <alignment horizontal="center" vertical="center"/>
      <protection/>
    </xf>
    <xf numFmtId="1" fontId="2" fillId="0" borderId="41" xfId="20" applyNumberFormat="1" applyFont="1" applyBorder="1" applyAlignment="1" applyProtection="1">
      <alignment horizontal="center" vertical="center"/>
      <protection/>
    </xf>
    <xf numFmtId="165" fontId="2" fillId="0" borderId="40" xfId="20" applyNumberFormat="1" applyFont="1" applyBorder="1" applyAlignment="1" applyProtection="1">
      <alignment horizontal="center" vertical="center"/>
      <protection/>
    </xf>
    <xf numFmtId="165" fontId="2" fillId="0" borderId="42" xfId="20" applyNumberFormat="1" applyFont="1" applyBorder="1" applyAlignment="1" applyProtection="1">
      <alignment horizontal="center" vertical="center"/>
      <protection/>
    </xf>
    <xf numFmtId="165" fontId="2" fillId="0" borderId="43" xfId="20" applyNumberFormat="1" applyFont="1" applyBorder="1" applyAlignment="1" applyProtection="1">
      <alignment horizontal="center" vertical="center"/>
      <protection/>
    </xf>
    <xf numFmtId="1" fontId="2" fillId="0" borderId="0" xfId="20" applyNumberFormat="1" applyFont="1" applyAlignment="1" applyProtection="1">
      <alignment horizontal="center" vertical="center"/>
      <protection/>
    </xf>
    <xf numFmtId="164" fontId="2" fillId="0" borderId="41" xfId="20" applyNumberFormat="1" applyFont="1" applyBorder="1" applyAlignment="1" applyProtection="1">
      <alignment horizontal="center" vertical="center"/>
      <protection/>
    </xf>
    <xf numFmtId="1" fontId="2" fillId="0" borderId="40" xfId="20" applyNumberFormat="1" applyFont="1" applyBorder="1" applyAlignment="1" applyProtection="1">
      <alignment horizontal="center" vertical="center"/>
      <protection/>
    </xf>
    <xf numFmtId="0" fontId="7" fillId="0" borderId="0" xfId="20" applyFont="1" applyAlignment="1" applyProtection="1">
      <alignment horizontal="center" vertical="center"/>
      <protection/>
    </xf>
    <xf numFmtId="2" fontId="9" fillId="5" borderId="44" xfId="20" applyNumberFormat="1" applyFont="1" applyFill="1" applyBorder="1" applyAlignment="1" applyProtection="1">
      <alignment horizontal="center" vertical="center"/>
      <protection/>
    </xf>
    <xf numFmtId="165" fontId="9" fillId="5" borderId="44" xfId="20" applyNumberFormat="1" applyFont="1" applyFill="1" applyBorder="1" applyAlignment="1" applyProtection="1">
      <alignment horizontal="center" vertical="center"/>
      <protection/>
    </xf>
    <xf numFmtId="165" fontId="9" fillId="5" borderId="45" xfId="20" applyNumberFormat="1" applyFont="1" applyFill="1" applyBorder="1" applyAlignment="1" applyProtection="1">
      <alignment horizontal="center" vertical="center"/>
      <protection/>
    </xf>
    <xf numFmtId="1" fontId="2" fillId="0" borderId="46" xfId="20" applyNumberFormat="1" applyFont="1" applyBorder="1" applyAlignment="1" applyProtection="1">
      <alignment horizontal="center" vertical="center"/>
      <protection locked="0"/>
    </xf>
    <xf numFmtId="1" fontId="2" fillId="0" borderId="47" xfId="20" applyNumberFormat="1" applyFont="1" applyBorder="1" applyAlignment="1" applyProtection="1">
      <alignment horizontal="center" vertical="center"/>
      <protection locked="0"/>
    </xf>
    <xf numFmtId="1" fontId="2" fillId="0" borderId="48" xfId="20" applyNumberFormat="1" applyFont="1" applyBorder="1" applyAlignment="1" applyProtection="1">
      <alignment horizontal="centerContinuous" vertical="center"/>
      <protection/>
    </xf>
    <xf numFmtId="1" fontId="2" fillId="0" borderId="46" xfId="20" applyNumberFormat="1" applyFont="1" applyBorder="1" applyAlignment="1" applyProtection="1">
      <alignment horizontal="centerContinuous" vertical="center"/>
      <protection/>
    </xf>
    <xf numFmtId="165" fontId="2" fillId="0" borderId="41" xfId="20" applyNumberFormat="1" applyFont="1" applyBorder="1" applyAlignment="1" applyProtection="1">
      <alignment horizontal="center" vertical="center"/>
      <protection/>
    </xf>
    <xf numFmtId="2" fontId="9" fillId="5" borderId="49" xfId="20" applyNumberFormat="1" applyFont="1" applyFill="1" applyBorder="1" applyAlignment="1" applyProtection="1">
      <alignment horizontal="center" vertical="center"/>
      <protection/>
    </xf>
    <xf numFmtId="165" fontId="9" fillId="5" borderId="49" xfId="20" applyNumberFormat="1" applyFont="1" applyFill="1" applyBorder="1" applyAlignment="1" applyProtection="1">
      <alignment horizontal="center" vertical="center"/>
      <protection/>
    </xf>
    <xf numFmtId="165" fontId="9" fillId="5" borderId="50" xfId="20" applyNumberFormat="1" applyFont="1" applyFill="1" applyBorder="1" applyAlignment="1" applyProtection="1">
      <alignment horizontal="center" vertical="center"/>
      <protection/>
    </xf>
    <xf numFmtId="1" fontId="2" fillId="0" borderId="21" xfId="20" applyNumberFormat="1" applyFont="1" applyBorder="1" applyAlignment="1" applyProtection="1">
      <alignment horizontal="center" vertical="center"/>
      <protection/>
    </xf>
    <xf numFmtId="1" fontId="2" fillId="0" borderId="51" xfId="20" applyNumberFormat="1" applyFont="1" applyBorder="1" applyAlignment="1" applyProtection="1">
      <alignment horizontal="center" vertical="center"/>
      <protection/>
    </xf>
    <xf numFmtId="165" fontId="2" fillId="0" borderId="18" xfId="20" applyNumberFormat="1" applyFont="1" applyBorder="1" applyAlignment="1" applyProtection="1">
      <alignment horizontal="center" vertical="center"/>
      <protection/>
    </xf>
    <xf numFmtId="165" fontId="2" fillId="0" borderId="51" xfId="20" applyNumberFormat="1" applyFont="1" applyBorder="1" applyAlignment="1" applyProtection="1">
      <alignment horizontal="center" vertical="center"/>
      <protection/>
    </xf>
    <xf numFmtId="1" fontId="2" fillId="0" borderId="22" xfId="20" applyNumberFormat="1" applyFont="1" applyBorder="1" applyAlignment="1" applyProtection="1">
      <alignment horizontal="center" vertical="center"/>
      <protection/>
    </xf>
    <xf numFmtId="1" fontId="2" fillId="0" borderId="18" xfId="20" applyNumberFormat="1" applyFont="1" applyBorder="1" applyAlignment="1" applyProtection="1">
      <alignment horizontal="center" vertical="center"/>
      <protection/>
    </xf>
    <xf numFmtId="1" fontId="2" fillId="6" borderId="0" xfId="20" applyNumberFormat="1" applyFont="1" applyFill="1" applyAlignment="1" applyProtection="1">
      <alignment horizontal="center" vertical="center"/>
      <protection/>
    </xf>
    <xf numFmtId="1" fontId="4" fillId="6" borderId="0" xfId="20" applyNumberFormat="1" applyFont="1" applyFill="1" applyAlignment="1" applyProtection="1">
      <alignment horizontal="centerContinuous" vertical="center"/>
      <protection/>
    </xf>
    <xf numFmtId="165" fontId="2" fillId="0" borderId="38" xfId="20" applyNumberFormat="1" applyFont="1" applyBorder="1" applyAlignment="1" applyProtection="1">
      <alignment horizontal="center" vertical="center"/>
      <protection/>
    </xf>
    <xf numFmtId="164" fontId="9" fillId="5" borderId="52" xfId="20" applyNumberFormat="1" applyFont="1" applyFill="1" applyBorder="1" applyAlignment="1" applyProtection="1">
      <alignment horizontal="center" vertical="center"/>
      <protection/>
    </xf>
    <xf numFmtId="165" fontId="9" fillId="5" borderId="52" xfId="20" applyNumberFormat="1" applyFont="1" applyFill="1" applyBorder="1" applyAlignment="1" applyProtection="1">
      <alignment horizontal="center" vertical="center"/>
      <protection/>
    </xf>
    <xf numFmtId="164" fontId="9" fillId="5" borderId="53" xfId="20" applyNumberFormat="1" applyFont="1" applyFill="1" applyBorder="1" applyAlignment="1" applyProtection="1">
      <alignment horizontal="center" vertical="center"/>
      <protection/>
    </xf>
    <xf numFmtId="0" fontId="0" fillId="0" borderId="0" xfId="20" applyAlignment="1" applyProtection="1">
      <alignment horizontal="centerContinuous" vertical="center"/>
      <protection/>
    </xf>
    <xf numFmtId="165" fontId="2" fillId="0" borderId="54" xfId="20" applyNumberFormat="1" applyFont="1" applyBorder="1" applyAlignment="1" applyProtection="1">
      <alignment horizontal="center" vertical="center"/>
      <protection/>
    </xf>
    <xf numFmtId="165" fontId="2" fillId="0" borderId="46" xfId="20" applyNumberFormat="1" applyFont="1" applyBorder="1" applyAlignment="1" applyProtection="1">
      <alignment horizontal="center" vertical="center"/>
      <protection/>
    </xf>
    <xf numFmtId="164" fontId="9" fillId="5" borderId="55" xfId="20" applyNumberFormat="1" applyFont="1" applyFill="1" applyBorder="1" applyAlignment="1" applyProtection="1">
      <alignment horizontal="center" vertical="center"/>
      <protection/>
    </xf>
    <xf numFmtId="165" fontId="9" fillId="5" borderId="55" xfId="20" applyNumberFormat="1" applyFont="1" applyFill="1" applyBorder="1" applyAlignment="1" applyProtection="1">
      <alignment horizontal="center" vertical="center"/>
      <protection/>
    </xf>
    <xf numFmtId="164" fontId="9" fillId="5" borderId="56" xfId="20" applyNumberFormat="1" applyFont="1" applyFill="1" applyBorder="1" applyAlignment="1" applyProtection="1">
      <alignment horizontal="center" vertical="center"/>
      <protection/>
    </xf>
    <xf numFmtId="1" fontId="2" fillId="0" borderId="8" xfId="20" applyNumberFormat="1" applyFont="1" applyBorder="1" applyAlignment="1" applyProtection="1">
      <alignment horizontal="center" vertical="center"/>
      <protection locked="0"/>
    </xf>
    <xf numFmtId="1" fontId="2" fillId="0" borderId="57" xfId="20" applyNumberFormat="1" applyFont="1" applyBorder="1" applyAlignment="1" applyProtection="1">
      <alignment horizontal="centerContinuous" vertical="center"/>
      <protection/>
    </xf>
    <xf numFmtId="1" fontId="2" fillId="0" borderId="23" xfId="20" applyNumberFormat="1" applyFont="1" applyBorder="1" applyAlignment="1" applyProtection="1">
      <alignment horizontal="centerContinuous" vertical="center"/>
      <protection/>
    </xf>
    <xf numFmtId="2" fontId="2" fillId="0" borderId="20" xfId="20" applyNumberFormat="1" applyFont="1" applyBorder="1" applyAlignment="1" applyProtection="1">
      <alignment horizontal="center" vertical="center"/>
      <protection/>
    </xf>
    <xf numFmtId="2" fontId="2" fillId="0" borderId="18" xfId="20" applyNumberFormat="1" applyFont="1" applyBorder="1" applyAlignment="1" applyProtection="1">
      <alignment horizontal="center" vertical="center"/>
      <protection/>
    </xf>
    <xf numFmtId="165" fontId="2" fillId="0" borderId="57" xfId="20" applyNumberFormat="1" applyFont="1" applyBorder="1" applyAlignment="1" applyProtection="1">
      <alignment horizontal="center" vertical="center"/>
      <protection/>
    </xf>
    <xf numFmtId="0" fontId="2" fillId="7" borderId="58" xfId="20" applyFont="1" applyFill="1" applyBorder="1" applyAlignment="1" applyProtection="1">
      <alignment horizontal="centerContinuous" vertical="center"/>
      <protection/>
    </xf>
    <xf numFmtId="0" fontId="2" fillId="7" borderId="59" xfId="20" applyFont="1" applyFill="1" applyBorder="1" applyAlignment="1" applyProtection="1">
      <alignment horizontal="centerContinuous" vertical="center"/>
      <protection/>
    </xf>
    <xf numFmtId="1" fontId="2" fillId="7" borderId="59" xfId="20" applyNumberFormat="1" applyFont="1" applyFill="1" applyBorder="1" applyAlignment="1" applyProtection="1">
      <alignment horizontal="center" vertical="center"/>
      <protection/>
    </xf>
    <xf numFmtId="1" fontId="2" fillId="7" borderId="59" xfId="20" applyNumberFormat="1" applyFont="1" applyFill="1" applyBorder="1" applyAlignment="1" applyProtection="1">
      <alignment horizontal="centerContinuous" vertical="center"/>
      <protection/>
    </xf>
    <xf numFmtId="0" fontId="0" fillId="7" borderId="60" xfId="20" applyFill="1" applyBorder="1" applyAlignment="1" applyProtection="1">
      <alignment horizontal="centerContinuous" vertical="center"/>
      <protection/>
    </xf>
    <xf numFmtId="1" fontId="2" fillId="0" borderId="0" xfId="20" applyNumberFormat="1" applyFont="1" applyAlignment="1" applyProtection="1">
      <alignment horizontal="centerContinuous" vertical="center"/>
      <protection/>
    </xf>
    <xf numFmtId="164" fontId="2" fillId="0" borderId="0" xfId="20" applyNumberFormat="1" applyFont="1" applyAlignment="1" applyProtection="1">
      <alignment horizontal="center" vertical="center"/>
      <protection/>
    </xf>
    <xf numFmtId="2" fontId="2" fillId="0" borderId="0" xfId="20" applyNumberFormat="1" applyFont="1" applyAlignment="1" applyProtection="1">
      <alignment horizontal="center" vertical="center"/>
      <protection/>
    </xf>
    <xf numFmtId="165" fontId="2" fillId="0" borderId="0" xfId="20" applyNumberFormat="1" applyFont="1" applyAlignment="1" applyProtection="1">
      <alignment horizontal="center" vertical="center"/>
      <protection/>
    </xf>
    <xf numFmtId="0" fontId="13" fillId="4" borderId="1" xfId="20" applyFont="1" applyFill="1" applyBorder="1" applyAlignment="1" applyProtection="1">
      <alignment vertical="center"/>
      <protection/>
    </xf>
    <xf numFmtId="0" fontId="25" fillId="4" borderId="2" xfId="20" applyFont="1" applyFill="1" applyBorder="1" applyAlignment="1" applyProtection="1">
      <alignment vertical="center"/>
      <protection/>
    </xf>
    <xf numFmtId="0" fontId="30" fillId="5" borderId="4" xfId="20" applyFont="1" applyFill="1" applyBorder="1" applyAlignment="1" applyProtection="1">
      <alignment horizontal="center" vertical="center"/>
      <protection/>
    </xf>
    <xf numFmtId="0" fontId="17" fillId="4" borderId="16" xfId="20" applyFont="1" applyFill="1" applyBorder="1" applyAlignment="1" applyProtection="1">
      <alignment horizontal="center" vertical="center"/>
      <protection/>
    </xf>
    <xf numFmtId="0" fontId="0" fillId="5" borderId="2" xfId="20" applyFill="1" applyBorder="1" applyAlignment="1" applyProtection="1">
      <alignment vertical="center"/>
      <protection/>
    </xf>
    <xf numFmtId="0" fontId="0" fillId="5" borderId="0" xfId="20" applyFont="1" applyFill="1" applyAlignment="1" applyProtection="1">
      <alignment vertical="center"/>
      <protection/>
    </xf>
    <xf numFmtId="0" fontId="30" fillId="5" borderId="4" xfId="20" applyFont="1" applyFill="1" applyBorder="1" applyAlignment="1" applyProtection="1">
      <alignment horizontal="centerContinuous" vertical="center"/>
      <protection/>
    </xf>
    <xf numFmtId="0" fontId="31" fillId="5" borderId="16" xfId="20" applyFont="1" applyFill="1" applyBorder="1" applyAlignment="1" applyProtection="1">
      <alignment horizontal="center" vertical="center"/>
      <protection/>
    </xf>
    <xf numFmtId="0" fontId="31" fillId="0" borderId="0" xfId="20" applyFont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/>
      <protection/>
    </xf>
    <xf numFmtId="0" fontId="32" fillId="0" borderId="0" xfId="20" applyFont="1" applyAlignment="1" applyProtection="1">
      <alignment horizontal="center" vertical="center"/>
      <protection/>
    </xf>
    <xf numFmtId="0" fontId="33" fillId="0" borderId="0" xfId="20" applyFont="1" applyAlignment="1" applyProtection="1">
      <alignment horizontal="center" vertical="center"/>
      <protection/>
    </xf>
    <xf numFmtId="0" fontId="2" fillId="5" borderId="61" xfId="20" applyFont="1" applyFill="1" applyBorder="1" applyAlignment="1" applyProtection="1">
      <alignment horizontal="left" vertical="center"/>
      <protection/>
    </xf>
    <xf numFmtId="0" fontId="2" fillId="5" borderId="11" xfId="20" applyFont="1" applyFill="1" applyBorder="1" applyAlignment="1" applyProtection="1">
      <alignment horizontal="right" vertical="center"/>
      <protection/>
    </xf>
    <xf numFmtId="0" fontId="25" fillId="8" borderId="62" xfId="20" applyFont="1" applyFill="1" applyBorder="1" applyAlignment="1" applyProtection="1">
      <alignment horizontal="center" vertical="center"/>
      <protection locked="0"/>
    </xf>
    <xf numFmtId="0" fontId="24" fillId="9" borderId="8" xfId="20" applyFont="1" applyFill="1" applyBorder="1" applyAlignment="1" applyProtection="1" quotePrefix="1">
      <alignment horizontal="center" vertical="center"/>
      <protection/>
    </xf>
    <xf numFmtId="0" fontId="33" fillId="5" borderId="10" xfId="20" applyFont="1" applyFill="1" applyBorder="1" applyAlignment="1" applyProtection="1">
      <alignment horizontal="center" vertical="center"/>
      <protection/>
    </xf>
    <xf numFmtId="0" fontId="17" fillId="4" borderId="63" xfId="20" applyFont="1" applyFill="1" applyBorder="1" applyAlignment="1" applyProtection="1">
      <alignment horizontal="center" vertical="center"/>
      <protection/>
    </xf>
    <xf numFmtId="0" fontId="0" fillId="10" borderId="11" xfId="20" applyFill="1" applyBorder="1" applyAlignment="1" applyProtection="1" quotePrefix="1">
      <alignment horizontal="center" vertical="center"/>
      <protection/>
    </xf>
    <xf numFmtId="0" fontId="33" fillId="4" borderId="10" xfId="20" applyFont="1" applyFill="1" applyBorder="1" applyAlignment="1" applyProtection="1">
      <alignment horizontal="center" vertical="center"/>
      <protection/>
    </xf>
    <xf numFmtId="0" fontId="31" fillId="5" borderId="63" xfId="20" applyFont="1" applyFill="1" applyBorder="1" applyAlignment="1" applyProtection="1">
      <alignment horizontal="center" vertical="center"/>
      <protection/>
    </xf>
    <xf numFmtId="0" fontId="31" fillId="5" borderId="64" xfId="20" applyFont="1" applyFill="1" applyBorder="1" applyAlignment="1" applyProtection="1">
      <alignment horizontal="center" vertical="center"/>
      <protection/>
    </xf>
    <xf numFmtId="0" fontId="30" fillId="7" borderId="65" xfId="20" applyFont="1" applyFill="1" applyBorder="1" applyAlignment="1" applyProtection="1">
      <alignment horizontal="center" vertical="center"/>
      <protection/>
    </xf>
    <xf numFmtId="1" fontId="30" fillId="7" borderId="5" xfId="20" applyNumberFormat="1" applyFont="1" applyFill="1" applyBorder="1" applyAlignment="1" applyProtection="1">
      <alignment horizontal="centerContinuous" vertical="center"/>
      <protection/>
    </xf>
    <xf numFmtId="0" fontId="20" fillId="7" borderId="5" xfId="20" applyFont="1" applyFill="1" applyBorder="1" applyAlignment="1" applyProtection="1">
      <alignment horizontal="centerContinuous" vertical="center"/>
      <protection/>
    </xf>
    <xf numFmtId="0" fontId="17" fillId="11" borderId="5" xfId="20" applyFont="1" applyFill="1" applyBorder="1" applyAlignment="1" applyProtection="1">
      <alignment horizontal="center" vertical="center"/>
      <protection/>
    </xf>
    <xf numFmtId="0" fontId="33" fillId="7" borderId="5" xfId="20" applyFont="1" applyFill="1" applyBorder="1" applyAlignment="1" applyProtection="1">
      <alignment horizontal="center" vertical="center"/>
      <protection/>
    </xf>
    <xf numFmtId="1" fontId="34" fillId="7" borderId="5" xfId="20" applyNumberFormat="1" applyFont="1" applyFill="1" applyBorder="1" applyAlignment="1" applyProtection="1">
      <alignment horizontal="centerContinuous" vertical="center"/>
      <protection/>
    </xf>
    <xf numFmtId="0" fontId="21" fillId="11" borderId="5" xfId="20" applyFont="1" applyFill="1" applyBorder="1" applyAlignment="1" applyProtection="1">
      <alignment horizontal="centerContinuous" vertical="center"/>
      <protection/>
    </xf>
    <xf numFmtId="0" fontId="25" fillId="11" borderId="5" xfId="20" applyFont="1" applyFill="1" applyBorder="1" applyAlignment="1" applyProtection="1">
      <alignment horizontal="center" vertical="center"/>
      <protection/>
    </xf>
    <xf numFmtId="1" fontId="1" fillId="7" borderId="5" xfId="20" applyNumberFormat="1" applyFont="1" applyFill="1" applyBorder="1" applyAlignment="1" applyProtection="1">
      <alignment horizontal="centerContinuous" vertical="center"/>
      <protection/>
    </xf>
    <xf numFmtId="0" fontId="25" fillId="11" borderId="5" xfId="20" applyFont="1" applyFill="1" applyBorder="1" applyAlignment="1" applyProtection="1">
      <alignment horizontal="centerContinuous" vertical="center"/>
      <protection/>
    </xf>
    <xf numFmtId="0" fontId="24" fillId="11" borderId="5" xfId="20" applyFont="1" applyFill="1" applyBorder="1" applyAlignment="1" applyProtection="1" quotePrefix="1">
      <alignment horizontal="center" vertical="center"/>
      <protection/>
    </xf>
    <xf numFmtId="0" fontId="24" fillId="11" borderId="5" xfId="20" applyFont="1" applyFill="1" applyBorder="1" applyAlignment="1" applyProtection="1">
      <alignment horizontal="center" vertical="center"/>
      <protection/>
    </xf>
    <xf numFmtId="0" fontId="30" fillId="7" borderId="5" xfId="20" applyFont="1" applyFill="1" applyBorder="1" applyAlignment="1" applyProtection="1">
      <alignment horizontal="centerContinuous" vertical="center"/>
      <protection/>
    </xf>
    <xf numFmtId="1" fontId="30" fillId="11" borderId="5" xfId="20" applyNumberFormat="1" applyFont="1" applyFill="1" applyBorder="1" applyAlignment="1" applyProtection="1">
      <alignment horizontal="centerContinuous" vertical="center"/>
      <protection/>
    </xf>
    <xf numFmtId="0" fontId="0" fillId="11" borderId="5" xfId="20" applyFill="1" applyBorder="1" applyAlignment="1" applyProtection="1">
      <alignment horizontal="centerContinuous" vertical="center"/>
      <protection/>
    </xf>
    <xf numFmtId="0" fontId="31" fillId="7" borderId="5" xfId="20" applyFont="1" applyFill="1" applyBorder="1" applyAlignment="1" applyProtection="1">
      <alignment horizontal="center" vertical="center"/>
      <protection/>
    </xf>
    <xf numFmtId="0" fontId="33" fillId="11" borderId="5" xfId="20" applyFont="1" applyFill="1" applyBorder="1" applyAlignment="1" applyProtection="1">
      <alignment horizontal="center" vertical="center"/>
      <protection/>
    </xf>
    <xf numFmtId="1" fontId="34" fillId="11" borderId="5" xfId="20" applyNumberFormat="1" applyFont="1" applyFill="1" applyBorder="1" applyAlignment="1" applyProtection="1">
      <alignment horizontal="centerContinuous" vertical="center"/>
      <protection/>
    </xf>
    <xf numFmtId="0" fontId="0" fillId="7" borderId="5" xfId="20" applyFill="1" applyBorder="1" applyAlignment="1" applyProtection="1">
      <alignment horizontal="centerContinuous" vertical="center"/>
      <protection/>
    </xf>
    <xf numFmtId="0" fontId="1" fillId="7" borderId="5" xfId="20" applyFont="1" applyFill="1" applyBorder="1" applyAlignment="1" applyProtection="1">
      <alignment horizontal="center" vertical="center"/>
      <protection/>
    </xf>
    <xf numFmtId="1" fontId="25" fillId="11" borderId="5" xfId="20" applyNumberFormat="1" applyFont="1" applyFill="1" applyBorder="1" applyAlignment="1" applyProtection="1">
      <alignment horizontal="centerContinuous" vertical="center"/>
      <protection/>
    </xf>
    <xf numFmtId="0" fontId="0" fillId="7" borderId="66" xfId="20" applyFont="1" applyFill="1" applyBorder="1" applyAlignment="1" applyProtection="1">
      <alignment horizontal="centerContinuous" vertical="center"/>
      <protection/>
    </xf>
    <xf numFmtId="0" fontId="0" fillId="0" borderId="0" xfId="20" applyFont="1" applyAlignment="1" applyProtection="1">
      <alignment horizontal="centerContinuous" vertical="center"/>
      <protection/>
    </xf>
    <xf numFmtId="0" fontId="2" fillId="0" borderId="0" xfId="20" applyFont="1" applyAlignment="1" applyProtection="1" quotePrefix="1">
      <alignment horizontal="center" vertical="center"/>
      <protection/>
    </xf>
    <xf numFmtId="0" fontId="30" fillId="7" borderId="40" xfId="20" applyFont="1" applyFill="1" applyBorder="1" applyAlignment="1" applyProtection="1">
      <alignment horizontal="center" vertical="center"/>
      <protection/>
    </xf>
    <xf numFmtId="1" fontId="30" fillId="7" borderId="0" xfId="20" applyNumberFormat="1" applyFont="1" applyFill="1" applyAlignment="1" applyProtection="1">
      <alignment horizontal="centerContinuous" vertical="center"/>
      <protection/>
    </xf>
    <xf numFmtId="0" fontId="20" fillId="7" borderId="0" xfId="20" applyFont="1" applyFill="1" applyAlignment="1" applyProtection="1">
      <alignment horizontal="centerContinuous" vertical="center"/>
      <protection/>
    </xf>
    <xf numFmtId="0" fontId="17" fillId="11" borderId="0" xfId="20" applyFont="1" applyFill="1" applyAlignment="1" applyProtection="1">
      <alignment horizontal="center" vertical="center"/>
      <protection/>
    </xf>
    <xf numFmtId="0" fontId="33" fillId="7" borderId="0" xfId="20" applyFont="1" applyFill="1" applyAlignment="1" applyProtection="1">
      <alignment horizontal="center" vertical="center"/>
      <protection/>
    </xf>
    <xf numFmtId="1" fontId="34" fillId="7" borderId="0" xfId="20" applyNumberFormat="1" applyFont="1" applyFill="1" applyAlignment="1" applyProtection="1">
      <alignment horizontal="centerContinuous" vertical="center"/>
      <protection/>
    </xf>
    <xf numFmtId="1" fontId="25" fillId="11" borderId="0" xfId="20" applyNumberFormat="1" applyFont="1" applyFill="1" applyAlignment="1" applyProtection="1">
      <alignment horizontal="centerContinuous" vertical="center"/>
      <protection/>
    </xf>
    <xf numFmtId="0" fontId="0" fillId="7" borderId="47" xfId="20" applyFont="1" applyFill="1" applyBorder="1" applyAlignment="1" applyProtection="1">
      <alignment horizontal="centerContinuous" vertical="center"/>
      <protection/>
    </xf>
    <xf numFmtId="0" fontId="0" fillId="4" borderId="67" xfId="20" applyFont="1" applyFill="1" applyBorder="1" applyAlignment="1" applyProtection="1">
      <alignment vertical="center"/>
      <protection/>
    </xf>
    <xf numFmtId="0" fontId="17" fillId="4" borderId="32" xfId="20" applyFont="1" applyFill="1" applyBorder="1" applyAlignment="1" applyProtection="1">
      <alignment horizontal="right" vertical="center"/>
      <protection/>
    </xf>
    <xf numFmtId="0" fontId="30" fillId="5" borderId="68" xfId="20" applyFont="1" applyFill="1" applyBorder="1" applyAlignment="1" applyProtection="1">
      <alignment horizontal="center" vertical="center"/>
      <protection/>
    </xf>
    <xf numFmtId="0" fontId="25" fillId="8" borderId="67" xfId="20" applyFont="1" applyFill="1" applyBorder="1" applyAlignment="1" applyProtection="1">
      <alignment horizontal="center" vertical="center"/>
      <protection locked="0"/>
    </xf>
    <xf numFmtId="0" fontId="17" fillId="4" borderId="69" xfId="20" applyFont="1" applyFill="1" applyBorder="1" applyAlignment="1" applyProtection="1">
      <alignment horizontal="center" vertical="center"/>
      <protection/>
    </xf>
    <xf numFmtId="0" fontId="17" fillId="4" borderId="70" xfId="20" applyFont="1" applyFill="1" applyBorder="1" applyAlignment="1" applyProtection="1">
      <alignment horizontal="center" vertical="center"/>
      <protection/>
    </xf>
    <xf numFmtId="0" fontId="33" fillId="5" borderId="71" xfId="20" applyFont="1" applyFill="1" applyBorder="1" applyAlignment="1" applyProtection="1">
      <alignment horizontal="center" vertical="center"/>
      <protection/>
    </xf>
    <xf numFmtId="0" fontId="17" fillId="4" borderId="70" xfId="20" applyFont="1" applyFill="1" applyBorder="1" applyAlignment="1" applyProtection="1">
      <alignment horizontal="center" vertical="center"/>
      <protection/>
    </xf>
    <xf numFmtId="0" fontId="17" fillId="4" borderId="72" xfId="20" applyFont="1" applyFill="1" applyBorder="1" applyAlignment="1" applyProtection="1">
      <alignment horizontal="right" vertical="center"/>
      <protection/>
    </xf>
    <xf numFmtId="0" fontId="30" fillId="5" borderId="71" xfId="20" applyFont="1" applyFill="1" applyBorder="1" applyAlignment="1" applyProtection="1">
      <alignment horizontal="center" vertical="center"/>
      <protection/>
    </xf>
    <xf numFmtId="0" fontId="25" fillId="8" borderId="52" xfId="20" applyFont="1" applyFill="1" applyBorder="1" applyAlignment="1" applyProtection="1">
      <alignment horizontal="center" vertical="center"/>
      <protection locked="0"/>
    </xf>
    <xf numFmtId="0" fontId="30" fillId="4" borderId="71" xfId="20" applyFont="1" applyFill="1" applyBorder="1" applyAlignment="1" applyProtection="1">
      <alignment horizontal="center" vertical="center"/>
      <protection/>
    </xf>
    <xf numFmtId="0" fontId="17" fillId="4" borderId="69" xfId="20" applyFont="1" applyFill="1" applyBorder="1" applyAlignment="1" applyProtection="1">
      <alignment horizontal="center" vertical="center"/>
      <protection/>
    </xf>
    <xf numFmtId="0" fontId="33" fillId="5" borderId="68" xfId="20" applyFont="1" applyFill="1" applyBorder="1" applyAlignment="1" applyProtection="1">
      <alignment horizontal="center" vertical="center"/>
      <protection/>
    </xf>
    <xf numFmtId="0" fontId="17" fillId="4" borderId="73" xfId="20" applyFont="1" applyFill="1" applyBorder="1" applyAlignment="1" applyProtection="1">
      <alignment horizontal="center" vertical="center"/>
      <protection/>
    </xf>
    <xf numFmtId="0" fontId="17" fillId="0" borderId="0" xfId="20" applyFont="1" applyAlignment="1" applyProtection="1">
      <alignment horizontal="center" vertical="center"/>
      <protection/>
    </xf>
    <xf numFmtId="0" fontId="0" fillId="4" borderId="0" xfId="20" applyFill="1" applyAlignment="1" applyProtection="1">
      <alignment vertical="center"/>
      <protection/>
    </xf>
    <xf numFmtId="0" fontId="17" fillId="4" borderId="74" xfId="20" applyFont="1" applyFill="1" applyBorder="1" applyAlignment="1" applyProtection="1">
      <alignment horizontal="right" vertical="center"/>
      <protection/>
    </xf>
    <xf numFmtId="0" fontId="33" fillId="5" borderId="75" xfId="20" applyFont="1" applyFill="1" applyBorder="1" applyAlignment="1" applyProtection="1">
      <alignment horizontal="center" vertical="center"/>
      <protection/>
    </xf>
    <xf numFmtId="0" fontId="25" fillId="8" borderId="25" xfId="20" applyFont="1" applyFill="1" applyBorder="1" applyAlignment="1" applyProtection="1">
      <alignment horizontal="center" vertical="center"/>
      <protection locked="0"/>
    </xf>
    <xf numFmtId="0" fontId="17" fillId="4" borderId="76" xfId="20" applyFont="1" applyFill="1" applyBorder="1" applyAlignment="1" applyProtection="1">
      <alignment horizontal="center" vertical="center"/>
      <protection/>
    </xf>
    <xf numFmtId="0" fontId="30" fillId="4" borderId="75" xfId="20" applyFont="1" applyFill="1" applyBorder="1" applyAlignment="1" applyProtection="1">
      <alignment horizontal="center" vertical="center"/>
      <protection/>
    </xf>
    <xf numFmtId="0" fontId="2" fillId="5" borderId="76" xfId="20" applyFont="1" applyFill="1" applyBorder="1" applyAlignment="1" applyProtection="1">
      <alignment horizontal="center" vertical="center"/>
      <protection/>
    </xf>
    <xf numFmtId="0" fontId="33" fillId="5" borderId="75" xfId="20" applyFont="1" applyFill="1" applyBorder="1" applyAlignment="1" applyProtection="1">
      <alignment horizontal="centerContinuous" vertical="center"/>
      <protection/>
    </xf>
    <xf numFmtId="0" fontId="2" fillId="4" borderId="77" xfId="20" applyFont="1" applyFill="1" applyBorder="1" applyAlignment="1" applyProtection="1">
      <alignment horizontal="center" vertical="center"/>
      <protection/>
    </xf>
    <xf numFmtId="0" fontId="0" fillId="4" borderId="78" xfId="20" applyFill="1" applyBorder="1" applyAlignment="1" applyProtection="1">
      <alignment vertical="center"/>
      <protection/>
    </xf>
    <xf numFmtId="0" fontId="17" fillId="4" borderId="79" xfId="20" applyFont="1" applyFill="1" applyBorder="1" applyAlignment="1" applyProtection="1">
      <alignment horizontal="right" vertical="center"/>
      <protection/>
    </xf>
    <xf numFmtId="0" fontId="33" fillId="5" borderId="21" xfId="20" applyFont="1" applyFill="1" applyBorder="1" applyAlignment="1" applyProtection="1">
      <alignment horizontal="center" vertical="center"/>
      <protection/>
    </xf>
    <xf numFmtId="0" fontId="25" fillId="8" borderId="78" xfId="20" applyFont="1" applyFill="1" applyBorder="1" applyAlignment="1" applyProtection="1">
      <alignment horizontal="center" vertical="center"/>
      <protection locked="0"/>
    </xf>
    <xf numFmtId="0" fontId="17" fillId="4" borderId="22" xfId="20" applyFont="1" applyFill="1" applyBorder="1" applyAlignment="1" applyProtection="1">
      <alignment horizontal="center" vertical="center"/>
      <protection/>
    </xf>
    <xf numFmtId="0" fontId="30" fillId="5" borderId="21" xfId="20" applyFont="1" applyFill="1" applyBorder="1" applyAlignment="1" applyProtection="1">
      <alignment horizontal="center" vertical="center"/>
      <protection/>
    </xf>
    <xf numFmtId="1" fontId="17" fillId="4" borderId="23" xfId="20" applyNumberFormat="1" applyFont="1" applyFill="1" applyBorder="1" applyAlignment="1" applyProtection="1">
      <alignment horizontal="center" vertical="center"/>
      <protection/>
    </xf>
    <xf numFmtId="0" fontId="2" fillId="4" borderId="19" xfId="20" applyFont="1" applyFill="1" applyBorder="1" applyAlignment="1" applyProtection="1">
      <alignment horizontal="center" vertical="center"/>
      <protection/>
    </xf>
    <xf numFmtId="0" fontId="2" fillId="0" borderId="0" xfId="20" applyFont="1" applyAlignment="1" applyProtection="1">
      <alignment horizontal="center" vertical="center"/>
      <protection/>
    </xf>
    <xf numFmtId="0" fontId="35" fillId="0" borderId="0" xfId="20" applyFont="1" applyAlignment="1" applyProtection="1">
      <alignment horizontal="center" vertical="center"/>
      <protection/>
    </xf>
    <xf numFmtId="0" fontId="32" fillId="0" borderId="0" xfId="20" applyFont="1" applyAlignment="1" applyProtection="1">
      <alignment horizontal="center" vertical="center"/>
      <protection/>
    </xf>
    <xf numFmtId="0" fontId="1" fillId="12" borderId="80" xfId="20" applyFont="1" applyFill="1" applyBorder="1" applyAlignment="1" applyProtection="1">
      <alignment horizontal="center" vertical="center"/>
      <protection locked="0"/>
    </xf>
    <xf numFmtId="0" fontId="24" fillId="9" borderId="30" xfId="20" applyFont="1" applyFill="1" applyBorder="1" applyAlignment="1" applyProtection="1" quotePrefix="1">
      <alignment horizontal="center" vertical="center"/>
      <protection/>
    </xf>
    <xf numFmtId="0" fontId="30" fillId="4" borderId="22" xfId="20" applyFont="1" applyFill="1" applyBorder="1" applyAlignment="1" applyProtection="1">
      <alignment vertical="center"/>
      <protection/>
    </xf>
    <xf numFmtId="0" fontId="2" fillId="5" borderId="23" xfId="20" applyFont="1" applyFill="1" applyBorder="1" applyAlignment="1" applyProtection="1">
      <alignment horizontal="center" vertical="center"/>
      <protection/>
    </xf>
    <xf numFmtId="0" fontId="33" fillId="4" borderId="21" xfId="20" applyFont="1" applyFill="1" applyBorder="1" applyAlignment="1" applyProtection="1">
      <alignment horizontal="center" vertical="center"/>
      <protection/>
    </xf>
    <xf numFmtId="0" fontId="2" fillId="5" borderId="81" xfId="20" applyFont="1" applyFill="1" applyBorder="1" applyAlignment="1" applyProtection="1">
      <alignment horizontal="left" vertical="center"/>
      <protection/>
    </xf>
    <xf numFmtId="0" fontId="17" fillId="4" borderId="31" xfId="20" applyFont="1" applyFill="1" applyBorder="1" applyAlignment="1" applyProtection="1">
      <alignment horizontal="right" vertical="center"/>
      <protection/>
    </xf>
    <xf numFmtId="0" fontId="13" fillId="4" borderId="82" xfId="20" applyFont="1" applyFill="1" applyBorder="1" applyAlignment="1" applyProtection="1" quotePrefix="1">
      <alignment horizontal="center" vertical="center"/>
      <protection/>
    </xf>
    <xf numFmtId="0" fontId="1" fillId="12" borderId="78" xfId="20" applyFont="1" applyFill="1" applyBorder="1" applyAlignment="1" applyProtection="1">
      <alignment horizontal="center" vertical="center"/>
      <protection locked="0"/>
    </xf>
    <xf numFmtId="0" fontId="24" fillId="9" borderId="23" xfId="20" applyFont="1" applyFill="1" applyBorder="1" applyAlignment="1" applyProtection="1" quotePrefix="1">
      <alignment horizontal="center" vertical="center"/>
      <protection/>
    </xf>
    <xf numFmtId="0" fontId="30" fillId="4" borderId="21" xfId="20" applyFont="1" applyFill="1" applyBorder="1" applyAlignment="1" applyProtection="1">
      <alignment vertical="center"/>
      <protection/>
    </xf>
    <xf numFmtId="0" fontId="2" fillId="5" borderId="22" xfId="20" applyFont="1" applyFill="1" applyBorder="1" applyAlignment="1" applyProtection="1">
      <alignment horizontal="center" vertical="center"/>
      <protection/>
    </xf>
    <xf numFmtId="0" fontId="36" fillId="0" borderId="0" xfId="20" applyFont="1" applyAlignment="1" applyProtection="1">
      <alignment horizontal="center" vertical="center"/>
      <protection/>
    </xf>
    <xf numFmtId="0" fontId="0" fillId="7" borderId="0" xfId="20" applyFill="1" applyAlignment="1" applyProtection="1">
      <alignment horizontal="centerContinuous" vertical="center"/>
      <protection/>
    </xf>
    <xf numFmtId="0" fontId="0" fillId="7" borderId="0" xfId="20" applyFill="1" applyAlignment="1" applyProtection="1">
      <alignment vertical="center"/>
      <protection/>
    </xf>
    <xf numFmtId="0" fontId="7" fillId="0" borderId="13" xfId="20" applyFont="1" applyBorder="1" applyAlignment="1" applyProtection="1">
      <alignment horizontal="center" vertical="top"/>
      <protection/>
    </xf>
    <xf numFmtId="0" fontId="7" fillId="0" borderId="17" xfId="20" applyFont="1" applyBorder="1" applyAlignment="1" applyProtection="1">
      <alignment horizontal="center" vertical="top"/>
      <protection/>
    </xf>
    <xf numFmtId="0" fontId="36" fillId="13" borderId="0" xfId="20" applyFont="1" applyFill="1" applyAlignment="1" applyProtection="1">
      <alignment horizontal="center" vertical="center"/>
      <protection/>
    </xf>
    <xf numFmtId="165" fontId="2" fillId="0" borderId="83" xfId="20" applyNumberFormat="1" applyFont="1" applyBorder="1" applyAlignment="1" applyProtection="1">
      <alignment horizontal="center" vertical="center"/>
      <protection/>
    </xf>
    <xf numFmtId="2" fontId="9" fillId="5" borderId="79" xfId="20" applyNumberFormat="1" applyFont="1" applyFill="1" applyBorder="1" applyAlignment="1" applyProtection="1">
      <alignment horizontal="center" vertical="center"/>
      <protection/>
    </xf>
    <xf numFmtId="165" fontId="9" fillId="5" borderId="79" xfId="20" applyNumberFormat="1" applyFont="1" applyFill="1" applyBorder="1" applyAlignment="1" applyProtection="1">
      <alignment horizontal="center" vertical="center"/>
      <protection/>
    </xf>
    <xf numFmtId="165" fontId="9" fillId="5" borderId="84" xfId="20" applyNumberFormat="1" applyFont="1" applyFill="1" applyBorder="1" applyAlignment="1" applyProtection="1">
      <alignment horizontal="center" vertical="center"/>
      <protection/>
    </xf>
    <xf numFmtId="165" fontId="2" fillId="0" borderId="7" xfId="20" applyNumberFormat="1" applyFont="1" applyBorder="1" applyAlignment="1" applyProtection="1">
      <alignment horizontal="center" vertical="center"/>
      <protection/>
    </xf>
    <xf numFmtId="1" fontId="2" fillId="0" borderId="10" xfId="20" applyNumberFormat="1" applyFont="1" applyBorder="1" applyAlignment="1" applyProtection="1">
      <alignment horizontal="center" vertical="center"/>
      <protection/>
    </xf>
    <xf numFmtId="1" fontId="2" fillId="0" borderId="85" xfId="20" applyNumberFormat="1" applyFont="1" applyBorder="1" applyAlignment="1" applyProtection="1">
      <alignment horizontal="center" vertical="center"/>
      <protection/>
    </xf>
    <xf numFmtId="165" fontId="2" fillId="0" borderId="86" xfId="20" applyNumberFormat="1" applyFont="1" applyBorder="1" applyAlignment="1" applyProtection="1">
      <alignment horizontal="center" vertical="center"/>
      <protection/>
    </xf>
    <xf numFmtId="0" fontId="13" fillId="4" borderId="65" xfId="20" applyFont="1" applyFill="1" applyBorder="1" applyAlignment="1" applyProtection="1">
      <alignment horizontal="left" vertical="center"/>
      <protection/>
    </xf>
    <xf numFmtId="0" fontId="13" fillId="4" borderId="5" xfId="20" applyFont="1" applyFill="1" applyBorder="1" applyAlignment="1" applyProtection="1">
      <alignment horizontal="center" vertical="center"/>
      <protection/>
    </xf>
    <xf numFmtId="0" fontId="0" fillId="4" borderId="2" xfId="20" applyFont="1" applyFill="1" applyBorder="1" applyAlignment="1" applyProtection="1">
      <alignment vertical="center"/>
      <protection/>
    </xf>
    <xf numFmtId="0" fontId="17" fillId="4" borderId="16" xfId="20" applyFont="1" applyFill="1" applyBorder="1" applyAlignment="1" applyProtection="1">
      <alignment horizontal="right" vertical="center"/>
      <protection/>
    </xf>
    <xf numFmtId="0" fontId="30" fillId="5" borderId="87" xfId="20" applyFont="1" applyFill="1" applyBorder="1" applyAlignment="1" applyProtection="1">
      <alignment horizontal="center" vertical="center"/>
      <protection/>
    </xf>
    <xf numFmtId="0" fontId="25" fillId="8" borderId="88" xfId="20" applyFont="1" applyFill="1" applyBorder="1" applyAlignment="1" applyProtection="1">
      <alignment horizontal="center" vertical="center"/>
      <protection locked="0"/>
    </xf>
    <xf numFmtId="0" fontId="17" fillId="4" borderId="89" xfId="20" applyFont="1" applyFill="1" applyBorder="1" applyAlignment="1" applyProtection="1">
      <alignment horizontal="center" vertical="center"/>
      <protection/>
    </xf>
    <xf numFmtId="0" fontId="17" fillId="4" borderId="89" xfId="20" applyFont="1" applyFill="1" applyBorder="1" applyAlignment="1" applyProtection="1">
      <alignment horizontal="center" vertical="center"/>
      <protection/>
    </xf>
    <xf numFmtId="0" fontId="0" fillId="5" borderId="5" xfId="20" applyFont="1" applyFill="1" applyBorder="1" applyAlignment="1" applyProtection="1">
      <alignment vertical="center"/>
      <protection/>
    </xf>
    <xf numFmtId="0" fontId="0" fillId="5" borderId="6" xfId="20" applyFont="1" applyFill="1" applyBorder="1" applyAlignment="1" applyProtection="1">
      <alignment vertical="center"/>
      <protection/>
    </xf>
    <xf numFmtId="0" fontId="31" fillId="5" borderId="89" xfId="20" applyFont="1" applyFill="1" applyBorder="1" applyAlignment="1" applyProtection="1">
      <alignment horizontal="center" vertical="center"/>
      <protection/>
    </xf>
    <xf numFmtId="0" fontId="1" fillId="12" borderId="62" xfId="20" applyFont="1" applyFill="1" applyBorder="1" applyAlignment="1" applyProtection="1">
      <alignment horizontal="center" vertical="center"/>
      <protection locked="0"/>
    </xf>
    <xf numFmtId="0" fontId="24" fillId="9" borderId="90" xfId="20" applyFont="1" applyFill="1" applyBorder="1" applyAlignment="1" applyProtection="1" quotePrefix="1">
      <alignment horizontal="center" vertical="center"/>
      <protection/>
    </xf>
    <xf numFmtId="0" fontId="17" fillId="4" borderId="63" xfId="20" applyFont="1" applyFill="1" applyBorder="1" applyAlignment="1" applyProtection="1">
      <alignment horizontal="center" vertical="center"/>
      <protection/>
    </xf>
    <xf numFmtId="0" fontId="2" fillId="4" borderId="8" xfId="20" applyFont="1" applyFill="1" applyBorder="1" applyAlignment="1" applyProtection="1">
      <alignment horizontal="center" vertical="center"/>
      <protection/>
    </xf>
    <xf numFmtId="0" fontId="0" fillId="5" borderId="8" xfId="20" applyFont="1" applyFill="1" applyBorder="1" applyAlignment="1" applyProtection="1">
      <alignment vertical="center"/>
      <protection/>
    </xf>
    <xf numFmtId="0" fontId="0" fillId="10" borderId="12" xfId="20" applyFill="1" applyBorder="1" applyAlignment="1" applyProtection="1" quotePrefix="1">
      <alignment horizontal="center" vertical="center"/>
      <protection/>
    </xf>
    <xf numFmtId="0" fontId="0" fillId="7" borderId="59" xfId="20" applyFill="1" applyBorder="1" applyAlignment="1" applyProtection="1">
      <alignment horizontal="centerContinuous" vertical="center"/>
      <protection/>
    </xf>
    <xf numFmtId="0" fontId="0" fillId="7" borderId="59" xfId="20" applyFill="1" applyBorder="1" applyAlignment="1" applyProtection="1">
      <alignment vertical="center"/>
      <protection/>
    </xf>
    <xf numFmtId="0" fontId="0" fillId="0" borderId="17" xfId="20" applyBorder="1" applyAlignment="1" applyProtection="1">
      <alignment vertical="center"/>
      <protection/>
    </xf>
    <xf numFmtId="0" fontId="0" fillId="0" borderId="24" xfId="20" applyBorder="1" applyAlignment="1" applyProtection="1">
      <alignment vertical="center"/>
      <protection/>
    </xf>
    <xf numFmtId="0" fontId="13" fillId="4" borderId="42" xfId="20" applyFont="1" applyFill="1" applyBorder="1" applyAlignment="1" applyProtection="1">
      <alignment horizontal="left" vertical="center"/>
      <protection/>
    </xf>
    <xf numFmtId="0" fontId="13" fillId="4" borderId="35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14" borderId="0" xfId="0" applyFont="1" applyFill="1"/>
    <xf numFmtId="0" fontId="2" fillId="0" borderId="55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1" xfId="0" applyFont="1" applyBorder="1"/>
    <xf numFmtId="2" fontId="2" fillId="0" borderId="11" xfId="0" applyNumberFormat="1" applyFont="1" applyBorder="1"/>
    <xf numFmtId="0" fontId="2" fillId="14" borderId="11" xfId="0" applyFont="1" applyFill="1" applyBorder="1"/>
    <xf numFmtId="0" fontId="1" fillId="4" borderId="92" xfId="0" applyFont="1" applyFill="1" applyBorder="1" applyAlignment="1">
      <alignment horizontal="center"/>
    </xf>
    <xf numFmtId="0" fontId="1" fillId="4" borderId="93" xfId="0" applyFont="1" applyFill="1" applyBorder="1" applyAlignment="1">
      <alignment horizontal="center"/>
    </xf>
    <xf numFmtId="0" fontId="40" fillId="15" borderId="0" xfId="0" applyFont="1" applyFill="1" applyAlignment="1">
      <alignment horizontal="center"/>
    </xf>
    <xf numFmtId="2" fontId="11" fillId="0" borderId="55" xfId="0" applyNumberFormat="1" applyFont="1" applyBorder="1" applyAlignment="1">
      <alignment horizontal="center"/>
    </xf>
    <xf numFmtId="2" fontId="11" fillId="15" borderId="55" xfId="0" applyNumberFormat="1" applyFont="1" applyFill="1" applyBorder="1" applyAlignment="1">
      <alignment horizontal="center"/>
    </xf>
    <xf numFmtId="0" fontId="11" fillId="15" borderId="6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6" borderId="0" xfId="0" applyFont="1" applyFill="1" applyAlignment="1">
      <alignment horizontal="center"/>
    </xf>
    <xf numFmtId="0" fontId="4" fillId="4" borderId="94" xfId="0" applyFont="1" applyFill="1" applyBorder="1" applyAlignment="1">
      <alignment horizontal="center" textRotation="90" wrapText="1"/>
    </xf>
    <xf numFmtId="0" fontId="4" fillId="4" borderId="95" xfId="0" applyFont="1" applyFill="1" applyBorder="1" applyAlignment="1">
      <alignment horizontal="center" textRotation="90" wrapText="1"/>
    </xf>
    <xf numFmtId="0" fontId="4" fillId="0" borderId="55" xfId="0" applyFont="1" applyBorder="1" applyAlignment="1">
      <alignment horizontal="center"/>
    </xf>
    <xf numFmtId="0" fontId="4" fillId="16" borderId="55" xfId="0" applyFont="1" applyFill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16" borderId="91" xfId="0" applyFont="1" applyFill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16" borderId="62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4" fillId="15" borderId="55" xfId="0" applyFont="1" applyFill="1" applyBorder="1" applyAlignment="1">
      <alignment horizontal="center"/>
    </xf>
    <xf numFmtId="0" fontId="4" fillId="15" borderId="91" xfId="0" applyFont="1" applyFill="1" applyBorder="1" applyAlignment="1">
      <alignment horizontal="center"/>
    </xf>
    <xf numFmtId="0" fontId="4" fillId="15" borderId="62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2" fontId="11" fillId="0" borderId="55" xfId="0" applyNumberFormat="1" applyFont="1" applyBorder="1" applyAlignment="1">
      <alignment horizontal="center"/>
    </xf>
    <xf numFmtId="2" fontId="11" fillId="0" borderId="62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2" fontId="12" fillId="0" borderId="55" xfId="0" applyNumberFormat="1" applyFont="1" applyBorder="1" applyAlignment="1">
      <alignment horizontal="center"/>
    </xf>
    <xf numFmtId="2" fontId="32" fillId="17" borderId="0" xfId="0" applyNumberFormat="1" applyFont="1" applyFill="1" applyAlignment="1">
      <alignment horizontal="center"/>
    </xf>
    <xf numFmtId="2" fontId="12" fillId="0" borderId="55" xfId="0" applyNumberFormat="1" applyFont="1" applyBorder="1" applyAlignment="1">
      <alignment horizontal="center"/>
    </xf>
    <xf numFmtId="2" fontId="12" fillId="17" borderId="55" xfId="0" applyNumberFormat="1" applyFont="1" applyFill="1" applyBorder="1" applyAlignment="1">
      <alignment horizontal="center"/>
    </xf>
    <xf numFmtId="2" fontId="12" fillId="17" borderId="62" xfId="0" applyNumberFormat="1" applyFont="1" applyFill="1" applyBorder="1" applyAlignment="1">
      <alignment horizontal="center"/>
    </xf>
    <xf numFmtId="0" fontId="30" fillId="4" borderId="88" xfId="0" applyFont="1" applyFill="1" applyBorder="1" applyAlignment="1">
      <alignment horizontal="center" vertical="center"/>
    </xf>
    <xf numFmtId="0" fontId="30" fillId="4" borderId="55" xfId="0" applyFont="1" applyFill="1" applyBorder="1" applyAlignment="1">
      <alignment horizontal="center" vertical="center"/>
    </xf>
    <xf numFmtId="0" fontId="30" fillId="4" borderId="93" xfId="0" applyFont="1" applyFill="1" applyBorder="1" applyAlignment="1">
      <alignment horizontal="center" vertical="center"/>
    </xf>
    <xf numFmtId="0" fontId="33" fillId="4" borderId="96" xfId="0" applyFont="1" applyFill="1" applyBorder="1" applyAlignment="1">
      <alignment horizontal="center" vertical="center"/>
    </xf>
    <xf numFmtId="0" fontId="33" fillId="4" borderId="97" xfId="0" applyFont="1" applyFill="1" applyBorder="1" applyAlignment="1">
      <alignment horizontal="center" vertical="center"/>
    </xf>
    <xf numFmtId="0" fontId="33" fillId="4" borderId="98" xfId="0" applyFont="1" applyFill="1" applyBorder="1" applyAlignment="1">
      <alignment horizontal="center" vertical="center"/>
    </xf>
    <xf numFmtId="2" fontId="1" fillId="0" borderId="99" xfId="0" applyNumberFormat="1" applyFont="1" applyBorder="1" applyAlignment="1">
      <alignment horizontal="center"/>
    </xf>
    <xf numFmtId="2" fontId="1" fillId="0" borderId="100" xfId="0" applyNumberFormat="1" applyFont="1" applyBorder="1" applyAlignment="1">
      <alignment horizontal="center"/>
    </xf>
    <xf numFmtId="0" fontId="4" fillId="0" borderId="67" xfId="0" applyFont="1" applyBorder="1" applyAlignment="1" applyProtection="1">
      <alignment horizontal="center"/>
      <protection locked="0"/>
    </xf>
    <xf numFmtId="2" fontId="11" fillId="0" borderId="67" xfId="0" applyNumberFormat="1" applyFont="1" applyBorder="1" applyAlignment="1" applyProtection="1">
      <alignment horizontal="center"/>
      <protection locked="0"/>
    </xf>
    <xf numFmtId="0" fontId="20" fillId="0" borderId="67" xfId="20" applyFont="1" applyBorder="1" applyAlignment="1" applyProtection="1">
      <alignment horizontal="center" vertical="center"/>
      <protection locked="0"/>
    </xf>
    <xf numFmtId="0" fontId="4" fillId="0" borderId="67" xfId="2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2" fontId="11" fillId="0" borderId="55" xfId="0" applyNumberFormat="1" applyFont="1" applyBorder="1" applyAlignment="1" applyProtection="1">
      <alignment horizontal="center"/>
      <protection locked="0"/>
    </xf>
    <xf numFmtId="0" fontId="20" fillId="0" borderId="55" xfId="20" applyFont="1" applyBorder="1" applyAlignment="1" applyProtection="1">
      <alignment horizontal="center" vertical="center"/>
      <protection locked="0"/>
    </xf>
    <xf numFmtId="0" fontId="21" fillId="0" borderId="55" xfId="2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4" fillId="0" borderId="55" xfId="20" applyFont="1" applyBorder="1" applyAlignment="1" applyProtection="1">
      <alignment horizontal="center" vertical="center"/>
      <protection locked="0"/>
    </xf>
    <xf numFmtId="0" fontId="2" fillId="0" borderId="55" xfId="2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/>
      <protection locked="0"/>
    </xf>
    <xf numFmtId="0" fontId="12" fillId="0" borderId="55" xfId="0" applyFont="1" applyBorder="1" applyAlignment="1" applyProtection="1">
      <alignment horizontal="center"/>
      <protection locked="0"/>
    </xf>
    <xf numFmtId="15" fontId="2" fillId="0" borderId="101" xfId="0" applyNumberFormat="1" applyFont="1" applyBorder="1" applyAlignment="1" applyProtection="1">
      <alignment horizontal="center"/>
      <protection locked="0"/>
    </xf>
    <xf numFmtId="0" fontId="1" fillId="0" borderId="102" xfId="0" applyFont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1" fillId="18" borderId="103" xfId="0" applyFont="1" applyFill="1" applyBorder="1" applyAlignment="1" applyProtection="1">
      <alignment horizontal="center" vertical="center"/>
      <protection locked="0"/>
    </xf>
    <xf numFmtId="0" fontId="0" fillId="18" borderId="55" xfId="0" applyFill="1" applyBorder="1" applyAlignment="1" applyProtection="1">
      <alignment horizontal="center" vertical="center"/>
      <protection locked="0"/>
    </xf>
    <xf numFmtId="0" fontId="1" fillId="0" borderId="103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1" fillId="18" borderId="92" xfId="0" applyFont="1" applyFill="1" applyBorder="1" applyAlignment="1" applyProtection="1">
      <alignment horizontal="center" vertical="center"/>
      <protection locked="0"/>
    </xf>
    <xf numFmtId="0" fontId="20" fillId="4" borderId="104" xfId="0" applyFont="1" applyFill="1" applyBorder="1" applyAlignment="1">
      <alignment horizontal="center" textRotation="90" wrapText="1"/>
    </xf>
    <xf numFmtId="0" fontId="21" fillId="4" borderId="104" xfId="0" applyFont="1" applyFill="1" applyBorder="1" applyAlignment="1">
      <alignment horizontal="center" textRotation="90" wrapText="1"/>
    </xf>
    <xf numFmtId="0" fontId="4" fillId="4" borderId="104" xfId="0" applyFont="1" applyFill="1" applyBorder="1" applyAlignment="1">
      <alignment horizontal="center" textRotation="90" wrapText="1"/>
    </xf>
    <xf numFmtId="0" fontId="1" fillId="0" borderId="52" xfId="0" applyFont="1" applyBorder="1" applyAlignment="1" applyProtection="1">
      <alignment horizontal="center"/>
      <protection locked="0"/>
    </xf>
    <xf numFmtId="0" fontId="33" fillId="4" borderId="0" xfId="0" applyFont="1" applyFill="1"/>
    <xf numFmtId="0" fontId="1" fillId="4" borderId="103" xfId="0" applyFont="1" applyFill="1" applyBorder="1" applyAlignment="1">
      <alignment horizontal="center" wrapText="1"/>
    </xf>
    <xf numFmtId="0" fontId="1" fillId="4" borderId="55" xfId="0" applyFont="1" applyFill="1" applyBorder="1" applyAlignment="1">
      <alignment horizontal="center" textRotation="90" wrapText="1"/>
    </xf>
    <xf numFmtId="0" fontId="0" fillId="0" borderId="0" xfId="0" applyFont="1"/>
    <xf numFmtId="2" fontId="4" fillId="4" borderId="105" xfId="0" applyNumberFormat="1" applyFont="1" applyFill="1" applyBorder="1" applyAlignment="1">
      <alignment horizontal="center" textRotation="90" wrapText="1"/>
    </xf>
    <xf numFmtId="2" fontId="2" fillId="0" borderId="55" xfId="0" applyNumberFormat="1" applyFont="1" applyBorder="1" applyAlignment="1" applyProtection="1">
      <alignment horizontal="center"/>
      <protection locked="0"/>
    </xf>
    <xf numFmtId="0" fontId="41" fillId="0" borderId="106" xfId="0" applyFont="1" applyBorder="1" applyAlignment="1" applyProtection="1">
      <alignment horizontal="center"/>
      <protection locked="0"/>
    </xf>
    <xf numFmtId="0" fontId="0" fillId="0" borderId="28" xfId="0" applyBorder="1"/>
    <xf numFmtId="0" fontId="1" fillId="4" borderId="28" xfId="0" applyFont="1" applyFill="1" applyBorder="1" applyAlignment="1">
      <alignment horizontal="center" textRotation="90" wrapText="1"/>
    </xf>
    <xf numFmtId="0" fontId="1" fillId="4" borderId="107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0" borderId="30" xfId="0" applyBorder="1"/>
    <xf numFmtId="0" fontId="42" fillId="0" borderId="108" xfId="0" applyFont="1" applyBorder="1"/>
    <xf numFmtId="0" fontId="21" fillId="0" borderId="67" xfId="20" applyFont="1" applyBorder="1" applyAlignment="1" applyProtection="1">
      <alignment horizontal="center" vertical="center"/>
      <protection locked="0"/>
    </xf>
    <xf numFmtId="0" fontId="1" fillId="17" borderId="52" xfId="0" applyFont="1" applyFill="1" applyBorder="1" applyAlignment="1">
      <alignment horizontal="center"/>
    </xf>
    <xf numFmtId="0" fontId="1" fillId="17" borderId="101" xfId="0" applyFont="1" applyFill="1" applyBorder="1" applyAlignment="1">
      <alignment horizontal="center"/>
    </xf>
    <xf numFmtId="0" fontId="40" fillId="0" borderId="0" xfId="0" applyFont="1" applyAlignment="1" applyProtection="1">
      <alignment horizontal="center"/>
      <protection locked="0"/>
    </xf>
    <xf numFmtId="2" fontId="11" fillId="0" borderId="55" xfId="0" applyNumberFormat="1" applyFont="1" applyBorder="1" applyAlignment="1" applyProtection="1">
      <alignment horizontal="center"/>
      <protection locked="0"/>
    </xf>
    <xf numFmtId="2" fontId="12" fillId="0" borderId="55" xfId="0" applyNumberFormat="1" applyFont="1" applyBorder="1" applyAlignment="1" applyProtection="1">
      <alignment horizontal="center"/>
      <protection locked="0"/>
    </xf>
    <xf numFmtId="0" fontId="21" fillId="0" borderId="55" xfId="0" applyFont="1" applyBorder="1" applyAlignment="1" applyProtection="1">
      <alignment horizontal="center"/>
      <protection locked="0"/>
    </xf>
    <xf numFmtId="0" fontId="7" fillId="0" borderId="109" xfId="20" applyFont="1" applyBorder="1" applyAlignment="1" applyProtection="1">
      <alignment horizontal="center" vertical="center" wrapText="1"/>
      <protection/>
    </xf>
    <xf numFmtId="0" fontId="7" fillId="0" borderId="110" xfId="20" applyFont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 vertical="center" wrapText="1"/>
      <protection/>
    </xf>
    <xf numFmtId="0" fontId="7" fillId="0" borderId="111" xfId="20" applyFont="1" applyBorder="1" applyAlignment="1" applyProtection="1">
      <alignment horizontal="center" vertical="center" wrapText="1"/>
      <protection/>
    </xf>
    <xf numFmtId="0" fontId="7" fillId="0" borderId="112" xfId="20" applyFont="1" applyBorder="1" applyAlignment="1" applyProtection="1">
      <alignment horizontal="center" vertical="center" wrapText="1"/>
      <protection/>
    </xf>
    <xf numFmtId="0" fontId="7" fillId="0" borderId="113" xfId="20" applyFont="1" applyBorder="1" applyAlignment="1" applyProtection="1">
      <alignment horizontal="center" vertical="center" wrapText="1"/>
      <protection/>
    </xf>
    <xf numFmtId="0" fontId="7" fillId="19" borderId="114" xfId="20" applyFont="1" applyFill="1" applyBorder="1" applyAlignment="1" applyProtection="1">
      <alignment horizontal="center" vertical="center"/>
      <protection/>
    </xf>
    <xf numFmtId="0" fontId="7" fillId="19" borderId="115" xfId="20" applyFont="1" applyFill="1" applyBorder="1" applyAlignment="1" applyProtection="1">
      <alignment horizontal="center" vertical="center"/>
      <protection/>
    </xf>
    <xf numFmtId="0" fontId="7" fillId="19" borderId="116" xfId="20" applyFont="1" applyFill="1" applyBorder="1" applyAlignment="1" applyProtection="1">
      <alignment horizontal="center" vertical="center"/>
      <protection/>
    </xf>
    <xf numFmtId="0" fontId="7" fillId="19" borderId="117" xfId="20" applyFont="1" applyFill="1" applyBorder="1" applyAlignment="1" applyProtection="1">
      <alignment horizontal="center" vertical="center"/>
      <protection/>
    </xf>
    <xf numFmtId="0" fontId="7" fillId="19" borderId="70" xfId="20" applyFont="1" applyFill="1" applyBorder="1" applyAlignment="1" applyProtection="1">
      <alignment horizontal="center" vertical="center"/>
      <protection/>
    </xf>
    <xf numFmtId="0" fontId="7" fillId="19" borderId="118" xfId="20" applyFont="1" applyFill="1" applyBorder="1" applyAlignment="1" applyProtection="1">
      <alignment horizontal="center" vertical="center"/>
      <protection/>
    </xf>
    <xf numFmtId="164" fontId="33" fillId="4" borderId="119" xfId="20" applyNumberFormat="1" applyFont="1" applyFill="1" applyBorder="1" applyAlignment="1" applyProtection="1">
      <alignment horizontal="center" vertical="center"/>
      <protection/>
    </xf>
    <xf numFmtId="164" fontId="33" fillId="4" borderId="120" xfId="20" applyNumberFormat="1" applyFont="1" applyFill="1" applyBorder="1" applyAlignment="1" applyProtection="1">
      <alignment horizontal="center" vertical="center"/>
      <protection/>
    </xf>
    <xf numFmtId="164" fontId="33" fillId="4" borderId="77" xfId="20" applyNumberFormat="1" applyFont="1" applyFill="1" applyBorder="1" applyAlignment="1" applyProtection="1">
      <alignment horizontal="center" vertical="center"/>
      <protection/>
    </xf>
    <xf numFmtId="164" fontId="30" fillId="4" borderId="120" xfId="20" applyNumberFormat="1" applyFont="1" applyFill="1" applyBorder="1" applyAlignment="1" applyProtection="1">
      <alignment horizontal="center" vertical="center"/>
      <protection/>
    </xf>
    <xf numFmtId="164" fontId="30" fillId="5" borderId="119" xfId="20" applyNumberFormat="1" applyFont="1" applyFill="1" applyBorder="1" applyAlignment="1" applyProtection="1">
      <alignment horizontal="center" vertical="center"/>
      <protection/>
    </xf>
    <xf numFmtId="0" fontId="13" fillId="4" borderId="18" xfId="20" applyFont="1" applyFill="1" applyBorder="1" applyAlignment="1" applyProtection="1">
      <alignment horizontal="center" vertical="center"/>
      <protection/>
    </xf>
    <xf numFmtId="0" fontId="13" fillId="4" borderId="121" xfId="20" applyFont="1" applyFill="1" applyBorder="1" applyAlignment="1" applyProtection="1" quotePrefix="1">
      <alignment horizontal="center" vertical="center"/>
      <protection/>
    </xf>
    <xf numFmtId="164" fontId="30" fillId="4" borderId="77" xfId="20" applyNumberFormat="1" applyFont="1" applyFill="1" applyBorder="1" applyAlignment="1" applyProtection="1">
      <alignment horizontal="center" vertical="center"/>
      <protection/>
    </xf>
    <xf numFmtId="0" fontId="13" fillId="4" borderId="42" xfId="20" applyFont="1" applyFill="1" applyBorder="1" applyAlignment="1" applyProtection="1">
      <alignment horizontal="center" vertical="center"/>
      <protection/>
    </xf>
    <xf numFmtId="0" fontId="13" fillId="4" borderId="122" xfId="20" applyFont="1" applyFill="1" applyBorder="1" applyAlignment="1" applyProtection="1">
      <alignment horizontal="center" vertical="center"/>
      <protection/>
    </xf>
    <xf numFmtId="164" fontId="30" fillId="5" borderId="120" xfId="20" applyNumberFormat="1" applyFont="1" applyFill="1" applyBorder="1" applyAlignment="1" applyProtection="1">
      <alignment horizontal="center" vertical="center"/>
      <protection/>
    </xf>
    <xf numFmtId="164" fontId="33" fillId="5" borderId="120" xfId="20" applyNumberFormat="1" applyFont="1" applyFill="1" applyBorder="1" applyAlignment="1" applyProtection="1">
      <alignment horizontal="center" vertical="center"/>
      <protection/>
    </xf>
    <xf numFmtId="0" fontId="13" fillId="4" borderId="40" xfId="20" applyFont="1" applyFill="1" applyBorder="1" applyAlignment="1" applyProtection="1">
      <alignment horizontal="center" vertical="center"/>
      <protection/>
    </xf>
    <xf numFmtId="0" fontId="13" fillId="4" borderId="0" xfId="20" applyFont="1" applyFill="1" applyAlignment="1" applyProtection="1">
      <alignment horizontal="center" vertical="center"/>
      <protection/>
    </xf>
    <xf numFmtId="0" fontId="2" fillId="6" borderId="40" xfId="20" applyFont="1" applyFill="1" applyBorder="1" applyAlignment="1" applyProtection="1">
      <alignment horizontal="center" vertical="center"/>
      <protection/>
    </xf>
    <xf numFmtId="0" fontId="2" fillId="6" borderId="0" xfId="20" applyFont="1" applyFill="1" applyAlignment="1" applyProtection="1">
      <alignment horizontal="center" vertical="center"/>
      <protection/>
    </xf>
    <xf numFmtId="0" fontId="4" fillId="5" borderId="123" xfId="20" applyFont="1" applyFill="1" applyBorder="1" applyAlignment="1" applyProtection="1">
      <alignment horizontal="center" vertical="center"/>
      <protection/>
    </xf>
    <xf numFmtId="0" fontId="4" fillId="5" borderId="124" xfId="20" applyFont="1" applyFill="1" applyBorder="1" applyAlignment="1" applyProtection="1">
      <alignment horizontal="center" vertical="center"/>
      <protection/>
    </xf>
    <xf numFmtId="0" fontId="8" fillId="0" borderId="5" xfId="20" applyFont="1" applyBorder="1" applyAlignment="1" applyProtection="1">
      <alignment horizontal="center" vertical="center" textRotation="90"/>
      <protection locked="0"/>
    </xf>
    <xf numFmtId="0" fontId="8" fillId="0" borderId="0" xfId="20" applyFont="1" applyAlignment="1" applyProtection="1">
      <alignment horizontal="center" vertical="center" textRotation="90"/>
      <protection locked="0"/>
    </xf>
    <xf numFmtId="0" fontId="8" fillId="0" borderId="22" xfId="20" applyFont="1" applyBorder="1" applyAlignment="1" applyProtection="1">
      <alignment horizontal="center" vertical="center" textRotation="90"/>
      <protection locked="0"/>
    </xf>
    <xf numFmtId="0" fontId="8" fillId="0" borderId="125" xfId="20" applyFont="1" applyBorder="1" applyAlignment="1" applyProtection="1">
      <alignment horizontal="center" vertical="center" textRotation="90"/>
      <protection locked="0"/>
    </xf>
    <xf numFmtId="0" fontId="8" fillId="0" borderId="46" xfId="20" applyFont="1" applyBorder="1" applyAlignment="1" applyProtection="1">
      <alignment horizontal="center" vertical="center" textRotation="90"/>
      <protection locked="0"/>
    </xf>
    <xf numFmtId="0" fontId="8" fillId="0" borderId="23" xfId="20" applyFont="1" applyBorder="1" applyAlignment="1" applyProtection="1">
      <alignment horizontal="center" vertical="center" textRotation="90"/>
      <protection locked="0"/>
    </xf>
    <xf numFmtId="0" fontId="13" fillId="4" borderId="40" xfId="20" applyFont="1" applyFill="1" applyBorder="1" applyAlignment="1" applyProtection="1" quotePrefix="1">
      <alignment horizontal="center" vertical="center"/>
      <protection/>
    </xf>
    <xf numFmtId="0" fontId="13" fillId="4" borderId="0" xfId="20" applyFont="1" applyFill="1" applyAlignment="1" applyProtection="1" quotePrefix="1">
      <alignment horizontal="center" vertical="center"/>
      <protection/>
    </xf>
    <xf numFmtId="1" fontId="2" fillId="5" borderId="123" xfId="20" applyNumberFormat="1" applyFont="1" applyFill="1" applyBorder="1" applyAlignment="1" applyProtection="1">
      <alignment horizontal="center" vertical="center"/>
      <protection/>
    </xf>
    <xf numFmtId="1" fontId="2" fillId="5" borderId="56" xfId="20" applyNumberFormat="1" applyFont="1" applyFill="1" applyBorder="1" applyAlignment="1" applyProtection="1">
      <alignment horizontal="center" vertical="center"/>
      <protection/>
    </xf>
    <xf numFmtId="1" fontId="4" fillId="6" borderId="0" xfId="20" applyNumberFormat="1" applyFont="1" applyFill="1" applyAlignment="1" applyProtection="1">
      <alignment horizontal="center" vertical="center"/>
      <protection/>
    </xf>
    <xf numFmtId="1" fontId="4" fillId="6" borderId="47" xfId="20" applyNumberFormat="1" applyFont="1" applyFill="1" applyBorder="1" applyAlignment="1" applyProtection="1">
      <alignment horizontal="center" vertical="center"/>
      <protection/>
    </xf>
    <xf numFmtId="0" fontId="4" fillId="5" borderId="117" xfId="20" applyFont="1" applyFill="1" applyBorder="1" applyAlignment="1" applyProtection="1">
      <alignment horizontal="center" vertical="center"/>
      <protection/>
    </xf>
    <xf numFmtId="0" fontId="4" fillId="5" borderId="70" xfId="20" applyFont="1" applyFill="1" applyBorder="1" applyAlignment="1" applyProtection="1">
      <alignment horizontal="center" vertical="center"/>
      <protection/>
    </xf>
    <xf numFmtId="1" fontId="2" fillId="5" borderId="117" xfId="20" applyNumberFormat="1" applyFont="1" applyFill="1" applyBorder="1" applyAlignment="1" applyProtection="1">
      <alignment horizontal="center" vertical="center"/>
      <protection/>
    </xf>
    <xf numFmtId="1" fontId="2" fillId="5" borderId="53" xfId="20" applyNumberFormat="1" applyFont="1" applyFill="1" applyBorder="1" applyAlignment="1" applyProtection="1">
      <alignment horizontal="center" vertical="center"/>
      <protection/>
    </xf>
    <xf numFmtId="1" fontId="2" fillId="5" borderId="71" xfId="20" applyNumberFormat="1" applyFont="1" applyFill="1" applyBorder="1" applyAlignment="1" applyProtection="1">
      <alignment horizontal="center" vertical="center"/>
      <protection/>
    </xf>
    <xf numFmtId="1" fontId="2" fillId="5" borderId="126" xfId="20" applyNumberFormat="1" applyFont="1" applyFill="1" applyBorder="1" applyAlignment="1" applyProtection="1">
      <alignment horizontal="center" vertical="center"/>
      <protection/>
    </xf>
    <xf numFmtId="1" fontId="2" fillId="5" borderId="127" xfId="20" applyNumberFormat="1" applyFont="1" applyFill="1" applyBorder="1" applyAlignment="1" applyProtection="1">
      <alignment horizontal="center" vertical="center"/>
      <protection/>
    </xf>
    <xf numFmtId="1" fontId="2" fillId="5" borderId="128" xfId="20" applyNumberFormat="1" applyFont="1" applyFill="1" applyBorder="1" applyAlignment="1" applyProtection="1">
      <alignment horizontal="center" vertical="center"/>
      <protection/>
    </xf>
    <xf numFmtId="0" fontId="4" fillId="5" borderId="40" xfId="20" applyFont="1" applyFill="1" applyBorder="1" applyAlignment="1" applyProtection="1">
      <alignment horizontal="center" vertical="center"/>
      <protection/>
    </xf>
    <xf numFmtId="0" fontId="4" fillId="5" borderId="0" xfId="20" applyFont="1" applyFill="1" applyAlignment="1" applyProtection="1">
      <alignment horizontal="center" vertical="center"/>
      <protection/>
    </xf>
    <xf numFmtId="1" fontId="2" fillId="5" borderId="114" xfId="20" applyNumberFormat="1" applyFont="1" applyFill="1" applyBorder="1" applyAlignment="1" applyProtection="1">
      <alignment horizontal="center" vertical="center"/>
      <protection/>
    </xf>
    <xf numFmtId="1" fontId="2" fillId="5" borderId="129" xfId="20" applyNumberFormat="1" applyFont="1" applyFill="1" applyBorder="1" applyAlignment="1" applyProtection="1">
      <alignment horizontal="center" vertical="center"/>
      <protection/>
    </xf>
    <xf numFmtId="1" fontId="2" fillId="5" borderId="130" xfId="20" applyNumberFormat="1" applyFont="1" applyFill="1" applyBorder="1" applyAlignment="1" applyProtection="1">
      <alignment horizontal="center" vertical="center"/>
      <protection/>
    </xf>
    <xf numFmtId="1" fontId="2" fillId="5" borderId="131" xfId="20" applyNumberFormat="1" applyFont="1" applyFill="1" applyBorder="1" applyAlignment="1" applyProtection="1">
      <alignment horizontal="center" vertical="center"/>
      <protection/>
    </xf>
    <xf numFmtId="1" fontId="2" fillId="5" borderId="123" xfId="20" applyNumberFormat="1" applyFont="1" applyFill="1" applyBorder="1" applyAlignment="1" applyProtection="1">
      <alignment horizontal="center" vertical="center"/>
      <protection/>
    </xf>
    <xf numFmtId="1" fontId="2" fillId="5" borderId="56" xfId="20" applyNumberFormat="1" applyFont="1" applyFill="1" applyBorder="1" applyAlignment="1" applyProtection="1">
      <alignment horizontal="center" vertical="center"/>
      <protection/>
    </xf>
    <xf numFmtId="1" fontId="2" fillId="5" borderId="127" xfId="20" applyNumberFormat="1" applyFont="1" applyFill="1" applyBorder="1" applyAlignment="1" applyProtection="1">
      <alignment horizontal="center" vertical="center"/>
      <protection/>
    </xf>
    <xf numFmtId="1" fontId="2" fillId="5" borderId="128" xfId="20" applyNumberFormat="1" applyFont="1" applyFill="1" applyBorder="1" applyAlignment="1" applyProtection="1">
      <alignment horizontal="center" vertical="center"/>
      <protection/>
    </xf>
    <xf numFmtId="1" fontId="30" fillId="5" borderId="2" xfId="20" applyNumberFormat="1" applyFont="1" applyFill="1" applyBorder="1" applyAlignment="1" applyProtection="1">
      <alignment horizontal="center" vertical="center"/>
      <protection/>
    </xf>
    <xf numFmtId="0" fontId="25" fillId="4" borderId="132" xfId="20" applyFont="1" applyFill="1" applyBorder="1" applyAlignment="1" applyProtection="1">
      <alignment horizontal="center" vertical="center"/>
      <protection/>
    </xf>
    <xf numFmtId="0" fontId="25" fillId="4" borderId="10" xfId="20" applyFont="1" applyFill="1" applyBorder="1" applyAlignment="1" applyProtection="1">
      <alignment horizontal="center" vertical="center"/>
      <protection/>
    </xf>
    <xf numFmtId="1" fontId="1" fillId="5" borderId="5" xfId="20" applyNumberFormat="1" applyFont="1" applyFill="1" applyBorder="1" applyAlignment="1" applyProtection="1">
      <alignment horizontal="center" vertical="center"/>
      <protection/>
    </xf>
    <xf numFmtId="1" fontId="1" fillId="5" borderId="8" xfId="20" applyNumberFormat="1" applyFont="1" applyFill="1" applyBorder="1" applyAlignment="1" applyProtection="1">
      <alignment horizontal="center" vertical="center"/>
      <protection/>
    </xf>
    <xf numFmtId="0" fontId="17" fillId="4" borderId="66" xfId="20" applyFont="1" applyFill="1" applyBorder="1" applyAlignment="1" applyProtection="1">
      <alignment horizontal="center" vertical="center"/>
      <protection/>
    </xf>
    <xf numFmtId="0" fontId="17" fillId="4" borderId="64" xfId="20" applyFont="1" applyFill="1" applyBorder="1" applyAlignment="1" applyProtection="1">
      <alignment horizontal="center" vertical="center"/>
      <protection/>
    </xf>
    <xf numFmtId="1" fontId="30" fillId="4" borderId="2" xfId="20" applyNumberFormat="1" applyFont="1" applyFill="1" applyBorder="1" applyAlignment="1" applyProtection="1">
      <alignment horizontal="center" vertical="center"/>
      <protection/>
    </xf>
    <xf numFmtId="0" fontId="1" fillId="5" borderId="132" xfId="20" applyFont="1" applyFill="1" applyBorder="1" applyAlignment="1" applyProtection="1">
      <alignment horizontal="center" vertical="center"/>
      <protection/>
    </xf>
    <xf numFmtId="0" fontId="1" fillId="5" borderId="10" xfId="20" applyFont="1" applyFill="1" applyBorder="1" applyAlignment="1" applyProtection="1">
      <alignment horizontal="center" vertical="center"/>
      <protection/>
    </xf>
    <xf numFmtId="1" fontId="25" fillId="4" borderId="5" xfId="20" applyNumberFormat="1" applyFont="1" applyFill="1" applyBorder="1" applyAlignment="1" applyProtection="1">
      <alignment horizontal="center" vertical="center"/>
      <protection/>
    </xf>
    <xf numFmtId="1" fontId="25" fillId="4" borderId="8" xfId="20" applyNumberFormat="1" applyFont="1" applyFill="1" applyBorder="1" applyAlignment="1" applyProtection="1">
      <alignment horizontal="center" vertical="center"/>
      <protection/>
    </xf>
    <xf numFmtId="0" fontId="31" fillId="5" borderId="66" xfId="20" applyFont="1" applyFill="1" applyBorder="1" applyAlignment="1" applyProtection="1">
      <alignment horizontal="center" vertical="center"/>
      <protection/>
    </xf>
    <xf numFmtId="0" fontId="31" fillId="5" borderId="64" xfId="20" applyFont="1" applyFill="1" applyBorder="1" applyAlignment="1" applyProtection="1">
      <alignment horizontal="center" vertical="center"/>
      <protection/>
    </xf>
    <xf numFmtId="1" fontId="33" fillId="5" borderId="11" xfId="20" applyNumberFormat="1" applyFont="1" applyFill="1" applyBorder="1" applyAlignment="1" applyProtection="1">
      <alignment horizontal="center" vertical="center"/>
      <protection/>
    </xf>
    <xf numFmtId="1" fontId="33" fillId="4" borderId="11" xfId="20" applyNumberFormat="1" applyFont="1" applyFill="1" applyBorder="1" applyAlignment="1" applyProtection="1">
      <alignment horizontal="center" vertical="center"/>
      <protection/>
    </xf>
    <xf numFmtId="0" fontId="7" fillId="0" borderId="13" xfId="20" applyFont="1" applyBorder="1" applyAlignment="1" applyProtection="1">
      <alignment horizontal="center" vertical="center"/>
      <protection/>
    </xf>
    <xf numFmtId="0" fontId="7" fillId="0" borderId="17" xfId="20" applyFont="1" applyBorder="1" applyAlignment="1" applyProtection="1">
      <alignment horizontal="center" vertical="center"/>
      <protection/>
    </xf>
    <xf numFmtId="0" fontId="7" fillId="0" borderId="24" xfId="20" applyFont="1" applyBorder="1" applyAlignment="1" applyProtection="1">
      <alignment horizontal="center" vertical="center"/>
      <protection/>
    </xf>
    <xf numFmtId="1" fontId="4" fillId="20" borderId="133" xfId="20" applyNumberFormat="1" applyFont="1" applyFill="1" applyBorder="1" applyAlignment="1" applyProtection="1">
      <alignment horizontal="center" vertical="center"/>
      <protection/>
    </xf>
    <xf numFmtId="1" fontId="4" fillId="20" borderId="31" xfId="20" applyNumberFormat="1" applyFont="1" applyFill="1" applyBorder="1" applyAlignment="1" applyProtection="1">
      <alignment horizontal="center" vertical="center"/>
      <protection/>
    </xf>
    <xf numFmtId="1" fontId="4" fillId="20" borderId="30" xfId="20" applyNumberFormat="1" applyFont="1" applyFill="1" applyBorder="1" applyAlignment="1" applyProtection="1">
      <alignment horizontal="center" vertical="center"/>
      <protection/>
    </xf>
    <xf numFmtId="0" fontId="36" fillId="13" borderId="134" xfId="20" applyFont="1" applyFill="1" applyBorder="1" applyAlignment="1" applyProtection="1">
      <alignment horizontal="center" vertical="center"/>
      <protection/>
    </xf>
    <xf numFmtId="0" fontId="36" fillId="13" borderId="135" xfId="20" applyFont="1" applyFill="1" applyBorder="1" applyAlignment="1" applyProtection="1">
      <alignment horizontal="center" vertical="center"/>
      <protection/>
    </xf>
    <xf numFmtId="0" fontId="36" fillId="13" borderId="136" xfId="20" applyFont="1" applyFill="1" applyBorder="1" applyAlignment="1" applyProtection="1">
      <alignment horizontal="center" vertical="center"/>
      <protection/>
    </xf>
    <xf numFmtId="0" fontId="8" fillId="4" borderId="40" xfId="20" applyFont="1" applyFill="1" applyBorder="1" applyAlignment="1" applyProtection="1">
      <alignment horizontal="center" vertical="center" wrapText="1"/>
      <protection/>
    </xf>
    <xf numFmtId="0" fontId="8" fillId="4" borderId="0" xfId="20" applyFont="1" applyFill="1" applyAlignment="1" applyProtection="1">
      <alignment horizontal="center" vertical="center" wrapText="1"/>
      <protection/>
    </xf>
    <xf numFmtId="0" fontId="8" fillId="4" borderId="47" xfId="20" applyFont="1" applyFill="1" applyBorder="1" applyAlignment="1" applyProtection="1">
      <alignment horizontal="center" vertical="center" wrapText="1"/>
      <protection/>
    </xf>
    <xf numFmtId="1" fontId="25" fillId="12" borderId="74" xfId="20" applyNumberFormat="1" applyFont="1" applyFill="1" applyBorder="1" applyAlignment="1" applyProtection="1">
      <alignment horizontal="center" vertical="center"/>
      <protection locked="0"/>
    </xf>
    <xf numFmtId="1" fontId="25" fillId="12" borderId="137" xfId="20" applyNumberFormat="1" applyFont="1" applyFill="1" applyBorder="1" applyAlignment="1" applyProtection="1">
      <alignment horizontal="center" vertical="center"/>
      <protection locked="0"/>
    </xf>
    <xf numFmtId="0" fontId="20" fillId="4" borderId="42" xfId="20" applyFont="1" applyFill="1" applyBorder="1" applyAlignment="1" applyProtection="1">
      <alignment horizontal="center" vertical="center" wrapText="1"/>
      <protection/>
    </xf>
    <xf numFmtId="0" fontId="20" fillId="4" borderId="37" xfId="20" applyFont="1" applyFill="1" applyBorder="1" applyAlignment="1" applyProtection="1">
      <alignment horizontal="center" vertical="center" wrapText="1"/>
      <protection/>
    </xf>
    <xf numFmtId="0" fontId="20" fillId="4" borderId="18" xfId="20" applyFont="1" applyFill="1" applyBorder="1" applyAlignment="1" applyProtection="1">
      <alignment horizontal="center" vertical="center" wrapText="1"/>
      <protection/>
    </xf>
    <xf numFmtId="0" fontId="20" fillId="4" borderId="23" xfId="20" applyFont="1" applyFill="1" applyBorder="1" applyAlignment="1" applyProtection="1">
      <alignment horizontal="center" vertical="center" wrapText="1"/>
      <protection/>
    </xf>
    <xf numFmtId="0" fontId="21" fillId="4" borderId="36" xfId="20" applyFont="1" applyFill="1" applyBorder="1" applyAlignment="1" applyProtection="1">
      <alignment horizontal="center" vertical="center" wrapText="1"/>
      <protection/>
    </xf>
    <xf numFmtId="0" fontId="21" fillId="4" borderId="38" xfId="20" applyFont="1" applyFill="1" applyBorder="1" applyAlignment="1" applyProtection="1">
      <alignment horizontal="center" vertical="center" wrapText="1"/>
      <protection/>
    </xf>
    <xf numFmtId="0" fontId="21" fillId="4" borderId="21" xfId="20" applyFont="1" applyFill="1" applyBorder="1" applyAlignment="1" applyProtection="1">
      <alignment horizontal="center" vertical="center" wrapText="1"/>
      <protection/>
    </xf>
    <xf numFmtId="0" fontId="21" fillId="4" borderId="19" xfId="20" applyFont="1" applyFill="1" applyBorder="1" applyAlignment="1" applyProtection="1">
      <alignment horizontal="center" vertical="center" wrapText="1"/>
      <protection/>
    </xf>
    <xf numFmtId="0" fontId="9" fillId="5" borderId="138" xfId="20" applyFont="1" applyFill="1" applyBorder="1" applyAlignment="1" applyProtection="1">
      <alignment horizontal="center" vertical="center"/>
      <protection/>
    </xf>
    <xf numFmtId="0" fontId="9" fillId="5" borderId="77" xfId="20" applyFont="1" applyFill="1" applyBorder="1" applyAlignment="1" applyProtection="1">
      <alignment horizontal="center" vertical="center"/>
      <protection/>
    </xf>
    <xf numFmtId="0" fontId="15" fillId="4" borderId="133" xfId="20" applyFont="1" applyFill="1" applyBorder="1" applyAlignment="1" applyProtection="1">
      <alignment horizontal="center" vertical="center"/>
      <protection/>
    </xf>
    <xf numFmtId="0" fontId="15" fillId="4" borderId="31" xfId="20" applyFont="1" applyFill="1" applyBorder="1" applyAlignment="1" applyProtection="1">
      <alignment horizontal="center" vertical="center"/>
      <protection/>
    </xf>
    <xf numFmtId="0" fontId="15" fillId="4" borderId="30" xfId="20" applyFont="1" applyFill="1" applyBorder="1" applyAlignment="1" applyProtection="1">
      <alignment horizontal="center" vertical="center"/>
      <protection/>
    </xf>
    <xf numFmtId="0" fontId="21" fillId="4" borderId="133" xfId="20" applyFont="1" applyFill="1" applyBorder="1" applyAlignment="1" applyProtection="1">
      <alignment horizontal="center" vertical="center"/>
      <protection/>
    </xf>
    <xf numFmtId="0" fontId="21" fillId="4" borderId="31" xfId="20" applyFont="1" applyFill="1" applyBorder="1" applyAlignment="1" applyProtection="1">
      <alignment horizontal="center" vertical="center"/>
      <protection/>
    </xf>
    <xf numFmtId="0" fontId="21" fillId="4" borderId="30" xfId="20" applyFont="1" applyFill="1" applyBorder="1" applyAlignment="1" applyProtection="1">
      <alignment horizontal="center" vertical="center"/>
      <protection/>
    </xf>
    <xf numFmtId="0" fontId="21" fillId="4" borderId="29" xfId="20" applyFont="1" applyFill="1" applyBorder="1" applyAlignment="1" applyProtection="1">
      <alignment horizontal="center" vertical="center"/>
      <protection/>
    </xf>
    <xf numFmtId="0" fontId="7" fillId="0" borderId="13" xfId="20" applyFont="1" applyBorder="1" applyAlignment="1" applyProtection="1">
      <alignment horizontal="center" vertical="top"/>
      <protection/>
    </xf>
    <xf numFmtId="0" fontId="7" fillId="0" borderId="17" xfId="20" applyFont="1" applyBorder="1" applyAlignment="1" applyProtection="1">
      <alignment horizontal="center" vertical="top"/>
      <protection/>
    </xf>
    <xf numFmtId="0" fontId="7" fillId="0" borderId="24" xfId="20" applyFont="1" applyBorder="1" applyAlignment="1" applyProtection="1">
      <alignment horizontal="center" vertical="top"/>
      <protection/>
    </xf>
    <xf numFmtId="12" fontId="4" fillId="5" borderId="123" xfId="20" applyNumberFormat="1" applyFont="1" applyFill="1" applyBorder="1" applyAlignment="1" applyProtection="1">
      <alignment horizontal="center" vertical="center"/>
      <protection/>
    </xf>
    <xf numFmtId="12" fontId="4" fillId="5" borderId="124" xfId="20" applyNumberFormat="1" applyFont="1" applyFill="1" applyBorder="1" applyAlignment="1" applyProtection="1">
      <alignment horizontal="center" vertical="center"/>
      <protection/>
    </xf>
    <xf numFmtId="0" fontId="4" fillId="4" borderId="139" xfId="20" applyFont="1" applyFill="1" applyBorder="1" applyAlignment="1" applyProtection="1">
      <alignment horizontal="center" vertical="center"/>
      <protection/>
    </xf>
    <xf numFmtId="0" fontId="4" fillId="4" borderId="120" xfId="20" applyFont="1" applyFill="1" applyBorder="1" applyAlignment="1" applyProtection="1">
      <alignment horizontal="center" vertical="center"/>
      <protection/>
    </xf>
    <xf numFmtId="1" fontId="2" fillId="5" borderId="139" xfId="20" applyNumberFormat="1" applyFont="1" applyFill="1" applyBorder="1" applyAlignment="1" applyProtection="1">
      <alignment horizontal="center" vertical="center"/>
      <protection/>
    </xf>
    <xf numFmtId="1" fontId="2" fillId="5" borderId="69" xfId="20" applyNumberFormat="1" applyFont="1" applyFill="1" applyBorder="1" applyAlignment="1" applyProtection="1">
      <alignment horizontal="center" vertical="center"/>
      <protection/>
    </xf>
    <xf numFmtId="1" fontId="2" fillId="5" borderId="68" xfId="20" applyNumberFormat="1" applyFont="1" applyFill="1" applyBorder="1" applyAlignment="1" applyProtection="1">
      <alignment horizontal="center" vertical="center"/>
      <protection/>
    </xf>
    <xf numFmtId="1" fontId="2" fillId="5" borderId="73" xfId="20" applyNumberFormat="1" applyFont="1" applyFill="1" applyBorder="1" applyAlignment="1" applyProtection="1">
      <alignment horizontal="center" vertical="center"/>
      <protection/>
    </xf>
    <xf numFmtId="0" fontId="3" fillId="8" borderId="140" xfId="20" applyFont="1" applyFill="1" applyBorder="1" applyAlignment="1" applyProtection="1">
      <alignment horizontal="left" vertical="center"/>
      <protection locked="0"/>
    </xf>
    <xf numFmtId="0" fontId="3" fillId="8" borderId="2" xfId="20" applyFont="1" applyFill="1" applyBorder="1" applyAlignment="1" applyProtection="1">
      <alignment horizontal="left" vertical="center"/>
      <protection locked="0"/>
    </xf>
    <xf numFmtId="0" fontId="3" fillId="8" borderId="16" xfId="20" applyFont="1" applyFill="1" applyBorder="1" applyAlignment="1" applyProtection="1">
      <alignment horizontal="left" vertical="center"/>
      <protection locked="0"/>
    </xf>
    <xf numFmtId="49" fontId="2" fillId="8" borderId="140" xfId="20" applyNumberFormat="1" applyFont="1" applyFill="1" applyBorder="1" applyAlignment="1" applyProtection="1">
      <alignment horizontal="center" vertical="center"/>
      <protection locked="0"/>
    </xf>
    <xf numFmtId="49" fontId="2" fillId="8" borderId="2" xfId="20" applyNumberFormat="1" applyFont="1" applyFill="1" applyBorder="1" applyAlignment="1" applyProtection="1">
      <alignment horizontal="center" vertical="center"/>
      <protection locked="0"/>
    </xf>
    <xf numFmtId="49" fontId="2" fillId="8" borderId="15" xfId="20" applyNumberFormat="1" applyFont="1" applyFill="1" applyBorder="1" applyAlignment="1" applyProtection="1">
      <alignment horizontal="center" vertical="center"/>
      <protection locked="0"/>
    </xf>
    <xf numFmtId="0" fontId="3" fillId="8" borderId="141" xfId="20" applyFont="1" applyFill="1" applyBorder="1" applyAlignment="1" applyProtection="1">
      <alignment horizontal="left" vertical="center"/>
      <protection locked="0"/>
    </xf>
    <xf numFmtId="0" fontId="3" fillId="8" borderId="11" xfId="20" applyFont="1" applyFill="1" applyBorder="1" applyAlignment="1" applyProtection="1">
      <alignment horizontal="left" vertical="center"/>
      <protection locked="0"/>
    </xf>
    <xf numFmtId="0" fontId="3" fillId="8" borderId="90" xfId="20" applyFont="1" applyFill="1" applyBorder="1" applyAlignment="1" applyProtection="1">
      <alignment horizontal="left" vertical="center"/>
      <protection locked="0"/>
    </xf>
    <xf numFmtId="15" fontId="2" fillId="8" borderId="141" xfId="20" applyNumberFormat="1" applyFont="1" applyFill="1" applyBorder="1" applyAlignment="1" applyProtection="1">
      <alignment horizontal="center" vertical="center"/>
      <protection locked="0"/>
    </xf>
    <xf numFmtId="15" fontId="2" fillId="8" borderId="11" xfId="20" applyNumberFormat="1" applyFont="1" applyFill="1" applyBorder="1" applyAlignment="1" applyProtection="1">
      <alignment horizontal="center" vertical="center"/>
      <protection locked="0"/>
    </xf>
    <xf numFmtId="15" fontId="2" fillId="8" borderId="142" xfId="20" applyNumberFormat="1" applyFont="1" applyFill="1" applyBorder="1" applyAlignment="1" applyProtection="1">
      <alignment horizontal="center" vertical="center"/>
      <protection locked="0"/>
    </xf>
    <xf numFmtId="0" fontId="8" fillId="5" borderId="65" xfId="20" applyFont="1" applyFill="1" applyBorder="1" applyAlignment="1" applyProtection="1">
      <alignment horizontal="center" vertical="center" wrapText="1"/>
      <protection/>
    </xf>
    <xf numFmtId="0" fontId="8" fillId="5" borderId="5" xfId="20" applyFont="1" applyFill="1" applyBorder="1" applyAlignment="1" applyProtection="1">
      <alignment horizontal="center" vertical="center"/>
      <protection/>
    </xf>
    <xf numFmtId="0" fontId="9" fillId="5" borderId="143" xfId="20" applyFont="1" applyFill="1" applyBorder="1" applyAlignment="1" applyProtection="1">
      <alignment horizontal="center" vertical="center" wrapText="1"/>
      <protection/>
    </xf>
    <xf numFmtId="0" fontId="9" fillId="5" borderId="49" xfId="20" applyFont="1" applyFill="1" applyBorder="1" applyAlignment="1" applyProtection="1">
      <alignment horizontal="center" vertical="center"/>
      <protection/>
    </xf>
    <xf numFmtId="0" fontId="9" fillId="5" borderId="144" xfId="20" applyFont="1" applyFill="1" applyBorder="1" applyAlignment="1" applyProtection="1">
      <alignment horizontal="center" vertical="center" wrapText="1"/>
      <protection/>
    </xf>
    <xf numFmtId="0" fontId="9" fillId="5" borderId="50" xfId="20" applyFont="1" applyFill="1" applyBorder="1" applyAlignment="1" applyProtection="1">
      <alignment horizontal="center" vertical="center"/>
      <protection/>
    </xf>
    <xf numFmtId="0" fontId="8" fillId="0" borderId="132" xfId="20" applyFont="1" applyBorder="1" applyAlignment="1" applyProtection="1">
      <alignment horizontal="center" vertical="center" textRotation="90"/>
      <protection locked="0"/>
    </xf>
    <xf numFmtId="0" fontId="8" fillId="0" borderId="34" xfId="20" applyFont="1" applyBorder="1" applyAlignment="1" applyProtection="1">
      <alignment horizontal="center" vertical="center" textRotation="90"/>
      <protection locked="0"/>
    </xf>
    <xf numFmtId="0" fontId="8" fillId="0" borderId="21" xfId="20" applyFont="1" applyBorder="1" applyAlignment="1" applyProtection="1">
      <alignment horizontal="center" vertical="center" textRotation="90"/>
      <protection locked="0"/>
    </xf>
    <xf numFmtId="0" fontId="13" fillId="4" borderId="18" xfId="20" applyFont="1" applyFill="1" applyBorder="1" applyAlignment="1" applyProtection="1" quotePrefix="1">
      <alignment horizontal="center" vertical="center"/>
      <protection/>
    </xf>
    <xf numFmtId="0" fontId="4" fillId="0" borderId="145" xfId="20" applyFont="1" applyBorder="1" applyAlignment="1" applyProtection="1">
      <alignment horizontal="center" vertical="center" wrapText="1"/>
      <protection/>
    </xf>
    <xf numFmtId="0" fontId="4" fillId="0" borderId="146" xfId="20" applyFont="1" applyBorder="1" applyAlignment="1" applyProtection="1">
      <alignment horizontal="center" vertical="center" wrapText="1"/>
      <protection/>
    </xf>
    <xf numFmtId="0" fontId="4" fillId="0" borderId="147" xfId="20" applyFont="1" applyBorder="1" applyAlignment="1" applyProtection="1">
      <alignment horizontal="center" vertical="center" wrapText="1"/>
      <protection/>
    </xf>
    <xf numFmtId="0" fontId="21" fillId="0" borderId="65" xfId="20" applyFont="1" applyBorder="1" applyAlignment="1" applyProtection="1">
      <alignment horizontal="center" vertical="center" wrapText="1"/>
      <protection/>
    </xf>
    <xf numFmtId="0" fontId="21" fillId="0" borderId="40" xfId="20" applyFont="1" applyBorder="1" applyAlignment="1" applyProtection="1">
      <alignment horizontal="center" vertical="center" wrapText="1"/>
      <protection/>
    </xf>
    <xf numFmtId="0" fontId="21" fillId="0" borderId="18" xfId="20" applyFont="1" applyBorder="1" applyAlignment="1" applyProtection="1">
      <alignment horizontal="center" vertical="center" wrapText="1"/>
      <protection/>
    </xf>
    <xf numFmtId="0" fontId="20" fillId="0" borderId="145" xfId="20" applyFont="1" applyBorder="1" applyAlignment="1" applyProtection="1">
      <alignment horizontal="center" vertical="center" wrapText="1"/>
      <protection/>
    </xf>
    <xf numFmtId="0" fontId="20" fillId="0" borderId="146" xfId="20" applyFont="1" applyBorder="1" applyAlignment="1" applyProtection="1">
      <alignment horizontal="center" vertical="center" wrapText="1"/>
      <protection/>
    </xf>
    <xf numFmtId="0" fontId="20" fillId="0" borderId="147" xfId="20" applyFont="1" applyBorder="1" applyAlignment="1" applyProtection="1">
      <alignment horizontal="center" vertical="center" wrapText="1"/>
      <protection/>
    </xf>
    <xf numFmtId="1" fontId="1" fillId="5" borderId="10" xfId="20" applyNumberFormat="1" applyFont="1" applyFill="1" applyBorder="1" applyAlignment="1" applyProtection="1">
      <alignment horizontal="center" vertical="center"/>
      <protection/>
    </xf>
    <xf numFmtId="1" fontId="1" fillId="5" borderId="8" xfId="20" applyNumberFormat="1" applyFont="1" applyFill="1" applyBorder="1" applyAlignment="1" applyProtection="1">
      <alignment horizontal="center" vertical="center"/>
      <protection/>
    </xf>
    <xf numFmtId="0" fontId="1" fillId="4" borderId="132" xfId="20" applyFont="1" applyFill="1" applyBorder="1" applyAlignment="1" applyProtection="1">
      <alignment horizontal="center" vertical="center"/>
      <protection/>
    </xf>
    <xf numFmtId="0" fontId="1" fillId="4" borderId="5" xfId="20" applyFont="1" applyFill="1" applyBorder="1" applyAlignment="1" applyProtection="1">
      <alignment horizontal="center" vertical="center"/>
      <protection/>
    </xf>
    <xf numFmtId="0" fontId="1" fillId="4" borderId="66" xfId="20" applyFont="1" applyFill="1" applyBorder="1" applyAlignment="1" applyProtection="1">
      <alignment horizontal="center" vertical="center"/>
      <protection/>
    </xf>
    <xf numFmtId="0" fontId="2" fillId="5" borderId="61" xfId="20" applyFont="1" applyFill="1" applyBorder="1" applyAlignment="1" applyProtection="1">
      <alignment horizontal="right" vertical="center"/>
      <protection/>
    </xf>
    <xf numFmtId="0" fontId="2" fillId="5" borderId="11" xfId="20" applyFont="1" applyFill="1" applyBorder="1" applyAlignment="1" applyProtection="1">
      <alignment horizontal="right" vertical="center"/>
      <protection/>
    </xf>
    <xf numFmtId="0" fontId="2" fillId="5" borderId="12" xfId="20" applyFont="1" applyFill="1" applyBorder="1" applyAlignment="1" applyProtection="1">
      <alignment horizontal="right" vertical="center"/>
      <protection/>
    </xf>
    <xf numFmtId="164" fontId="33" fillId="5" borderId="8" xfId="20" applyNumberFormat="1" applyFont="1" applyFill="1" applyBorder="1" applyAlignment="1" applyProtection="1">
      <alignment horizontal="center" vertical="center"/>
      <protection/>
    </xf>
    <xf numFmtId="164" fontId="1" fillId="4" borderId="10" xfId="20" applyNumberFormat="1" applyFont="1" applyFill="1" applyBorder="1" applyAlignment="1" applyProtection="1">
      <alignment horizontal="center" vertical="center"/>
      <protection/>
    </xf>
    <xf numFmtId="164" fontId="1" fillId="4" borderId="8" xfId="20" applyNumberFormat="1" applyFont="1" applyFill="1" applyBorder="1" applyAlignment="1" applyProtection="1">
      <alignment horizontal="center" vertical="center"/>
      <protection/>
    </xf>
    <xf numFmtId="1" fontId="33" fillId="4" borderId="148" xfId="20" applyNumberFormat="1" applyFont="1" applyFill="1" applyBorder="1" applyAlignment="1" applyProtection="1">
      <alignment horizontal="center" vertical="center"/>
      <protection/>
    </xf>
    <xf numFmtId="164" fontId="30" fillId="5" borderId="149" xfId="20" applyNumberFormat="1" applyFont="1" applyFill="1" applyBorder="1" applyAlignment="1" applyProtection="1">
      <alignment horizontal="center" vertical="center"/>
      <protection/>
    </xf>
    <xf numFmtId="1" fontId="30" fillId="4" borderId="149" xfId="20" applyNumberFormat="1" applyFont="1" applyFill="1" applyBorder="1" applyAlignment="1" applyProtection="1">
      <alignment horizontal="center" vertical="center"/>
      <protection/>
    </xf>
    <xf numFmtId="0" fontId="4" fillId="5" borderId="150" xfId="20" applyFont="1" applyFill="1" applyBorder="1" applyAlignment="1" applyProtection="1">
      <alignment horizontal="center" vertical="center"/>
      <protection/>
    </xf>
    <xf numFmtId="0" fontId="4" fillId="5" borderId="148" xfId="20" applyFont="1" applyFill="1" applyBorder="1" applyAlignment="1" applyProtection="1">
      <alignment horizontal="center" vertical="center"/>
      <protection/>
    </xf>
    <xf numFmtId="0" fontId="4" fillId="5" borderId="151" xfId="20" applyFont="1" applyFill="1" applyBorder="1" applyAlignment="1" applyProtection="1">
      <alignment horizontal="center" vertical="center"/>
      <protection/>
    </xf>
    <xf numFmtId="1" fontId="2" fillId="5" borderId="150" xfId="20" applyNumberFormat="1" applyFont="1" applyFill="1" applyBorder="1" applyAlignment="1" applyProtection="1">
      <alignment horizontal="center" vertical="center"/>
      <protection/>
    </xf>
    <xf numFmtId="1" fontId="2" fillId="5" borderId="152" xfId="20" applyNumberFormat="1" applyFont="1" applyFill="1" applyBorder="1" applyAlignment="1" applyProtection="1">
      <alignment horizontal="center" vertical="center"/>
      <protection/>
    </xf>
    <xf numFmtId="1" fontId="2" fillId="5" borderId="153" xfId="20" applyNumberFormat="1" applyFont="1" applyFill="1" applyBorder="1" applyAlignment="1" applyProtection="1">
      <alignment horizontal="center" vertical="center"/>
      <protection/>
    </xf>
    <xf numFmtId="1" fontId="2" fillId="5" borderId="154" xfId="20" applyNumberFormat="1" applyFont="1" applyFill="1" applyBorder="1" applyAlignment="1" applyProtection="1">
      <alignment horizontal="center" vertical="center"/>
      <protection/>
    </xf>
    <xf numFmtId="0" fontId="4" fillId="5" borderId="155" xfId="20" applyFont="1" applyFill="1" applyBorder="1" applyAlignment="1" applyProtection="1">
      <alignment horizontal="center" vertical="center"/>
      <protection/>
    </xf>
    <xf numFmtId="0" fontId="9" fillId="5" borderId="137" xfId="20" applyFont="1" applyFill="1" applyBorder="1" applyAlignment="1" applyProtection="1">
      <alignment horizontal="center" vertical="center"/>
      <protection/>
    </xf>
    <xf numFmtId="0" fontId="8" fillId="4" borderId="65" xfId="20" applyFont="1" applyFill="1" applyBorder="1" applyAlignment="1" applyProtection="1">
      <alignment horizontal="center" vertical="center" wrapText="1"/>
      <protection/>
    </xf>
    <xf numFmtId="0" fontId="8" fillId="4" borderId="5" xfId="20" applyFont="1" applyFill="1" applyBorder="1" applyAlignment="1" applyProtection="1">
      <alignment horizontal="center" vertical="center" wrapText="1"/>
      <protection/>
    </xf>
    <xf numFmtId="0" fontId="8" fillId="4" borderId="66" xfId="20" applyFont="1" applyFill="1" applyBorder="1" applyAlignment="1" applyProtection="1">
      <alignment horizontal="center" vertical="center" wrapText="1"/>
      <protection/>
    </xf>
    <xf numFmtId="0" fontId="19" fillId="0" borderId="156" xfId="20" applyFont="1" applyBorder="1" applyAlignment="1" applyProtection="1">
      <alignment horizontal="center" vertical="center"/>
      <protection/>
    </xf>
    <xf numFmtId="0" fontId="19" fillId="0" borderId="54" xfId="20" applyFont="1" applyBorder="1" applyAlignment="1" applyProtection="1">
      <alignment horizontal="center" vertical="center"/>
      <protection/>
    </xf>
    <xf numFmtId="0" fontId="19" fillId="0" borderId="20" xfId="20" applyFont="1" applyBorder="1" applyAlignment="1" applyProtection="1">
      <alignment horizontal="center" vertical="center"/>
      <protection/>
    </xf>
    <xf numFmtId="0" fontId="17" fillId="0" borderId="132" xfId="20" applyFont="1" applyBorder="1" applyAlignment="1" applyProtection="1">
      <alignment horizontal="center" vertical="center" wrapText="1"/>
      <protection/>
    </xf>
    <xf numFmtId="0" fontId="17" fillId="0" borderId="66" xfId="20" applyFont="1" applyBorder="1" applyAlignment="1" applyProtection="1">
      <alignment horizontal="center" vertical="center" wrapText="1"/>
      <protection/>
    </xf>
    <xf numFmtId="0" fontId="17" fillId="0" borderId="34" xfId="20" applyFont="1" applyBorder="1" applyAlignment="1" applyProtection="1">
      <alignment horizontal="center" vertical="center" wrapText="1"/>
      <protection/>
    </xf>
    <xf numFmtId="0" fontId="17" fillId="0" borderId="47" xfId="20" applyFont="1" applyBorder="1" applyAlignment="1" applyProtection="1">
      <alignment horizontal="center" vertical="center" wrapText="1"/>
      <protection/>
    </xf>
    <xf numFmtId="0" fontId="17" fillId="0" borderId="21" xfId="20" applyFont="1" applyBorder="1" applyAlignment="1" applyProtection="1">
      <alignment horizontal="center" vertical="center" wrapText="1"/>
      <protection/>
    </xf>
    <xf numFmtId="0" fontId="17" fillId="0" borderId="19" xfId="20" applyFont="1" applyBorder="1" applyAlignment="1" applyProtection="1">
      <alignment horizontal="center" vertical="center" wrapText="1"/>
      <protection/>
    </xf>
    <xf numFmtId="0" fontId="8" fillId="5" borderId="157" xfId="20" applyFont="1" applyFill="1" applyBorder="1" applyAlignment="1" applyProtection="1">
      <alignment horizontal="center" vertical="center" wrapText="1"/>
      <protection/>
    </xf>
    <xf numFmtId="0" fontId="8" fillId="5" borderId="149" xfId="20" applyFont="1" applyFill="1" applyBorder="1" applyAlignment="1" applyProtection="1">
      <alignment horizontal="center" vertical="center" wrapText="1"/>
      <protection/>
    </xf>
    <xf numFmtId="0" fontId="8" fillId="5" borderId="158" xfId="20" applyFont="1" applyFill="1" applyBorder="1" applyAlignment="1" applyProtection="1">
      <alignment horizontal="center" vertical="center" wrapText="1"/>
      <protection/>
    </xf>
    <xf numFmtId="0" fontId="8" fillId="5" borderId="107" xfId="20" applyFont="1" applyFill="1" applyBorder="1" applyAlignment="1" applyProtection="1">
      <alignment horizontal="center" vertical="center" wrapText="1"/>
      <protection/>
    </xf>
    <xf numFmtId="0" fontId="2" fillId="5" borderId="159" xfId="20" applyFont="1" applyFill="1" applyBorder="1" applyAlignment="1" applyProtection="1">
      <alignment horizontal="center" vertical="center" wrapText="1"/>
      <protection/>
    </xf>
    <xf numFmtId="0" fontId="2" fillId="5" borderId="78" xfId="20" applyFont="1" applyFill="1" applyBorder="1" applyAlignment="1" applyProtection="1">
      <alignment horizontal="center" vertical="center" wrapText="1"/>
      <protection/>
    </xf>
    <xf numFmtId="0" fontId="9" fillId="5" borderId="107" xfId="20" applyFont="1" applyFill="1" applyBorder="1" applyAlignment="1" applyProtection="1">
      <alignment horizontal="center" vertical="center" wrapText="1"/>
      <protection/>
    </xf>
    <xf numFmtId="0" fontId="9" fillId="5" borderId="159" xfId="20" applyFont="1" applyFill="1" applyBorder="1" applyAlignment="1" applyProtection="1">
      <alignment horizontal="center" vertical="center" wrapText="1"/>
      <protection/>
    </xf>
    <xf numFmtId="0" fontId="9" fillId="5" borderId="52" xfId="20" applyFont="1" applyFill="1" applyBorder="1" applyAlignment="1" applyProtection="1">
      <alignment horizontal="center" vertical="center" wrapText="1"/>
      <protection/>
    </xf>
    <xf numFmtId="0" fontId="4" fillId="4" borderId="160" xfId="20" applyFont="1" applyFill="1" applyBorder="1" applyAlignment="1" applyProtection="1">
      <alignment horizontal="center" vertical="center"/>
      <protection/>
    </xf>
    <xf numFmtId="12" fontId="4" fillId="5" borderId="155" xfId="20" applyNumberFormat="1" applyFont="1" applyFill="1" applyBorder="1" applyAlignment="1" applyProtection="1">
      <alignment horizontal="center" vertical="center"/>
      <protection/>
    </xf>
    <xf numFmtId="0" fontId="9" fillId="5" borderId="50" xfId="20" applyFont="1" applyFill="1" applyBorder="1" applyAlignment="1" applyProtection="1">
      <alignment horizontal="center" vertical="center" wrapText="1"/>
      <protection/>
    </xf>
    <xf numFmtId="0" fontId="9" fillId="5" borderId="161" xfId="20" applyFont="1" applyFill="1" applyBorder="1" applyAlignment="1" applyProtection="1">
      <alignment horizontal="center" vertical="center" wrapText="1"/>
      <protection/>
    </xf>
    <xf numFmtId="0" fontId="8" fillId="0" borderId="66" xfId="20" applyFont="1" applyBorder="1" applyAlignment="1" applyProtection="1">
      <alignment horizontal="center" vertical="center" textRotation="90"/>
      <protection locked="0"/>
    </xf>
    <xf numFmtId="0" fontId="8" fillId="0" borderId="47" xfId="20" applyFont="1" applyBorder="1" applyAlignment="1" applyProtection="1">
      <alignment horizontal="center" vertical="center" textRotation="90"/>
      <protection locked="0"/>
    </xf>
    <xf numFmtId="0" fontId="8" fillId="0" borderId="19" xfId="20" applyFont="1" applyBorder="1" applyAlignment="1" applyProtection="1">
      <alignment horizontal="center" vertical="center" textRotation="90"/>
      <protection locked="0"/>
    </xf>
    <xf numFmtId="0" fontId="21" fillId="0" borderId="156" xfId="20" applyFont="1" applyBorder="1" applyAlignment="1" applyProtection="1">
      <alignment horizontal="center" vertical="center" wrapText="1"/>
      <protection/>
    </xf>
    <xf numFmtId="0" fontId="21" fillId="0" borderId="54" xfId="20" applyFont="1" applyBorder="1" applyAlignment="1" applyProtection="1">
      <alignment horizontal="center" vertical="center" wrapText="1"/>
      <protection/>
    </xf>
    <xf numFmtId="0" fontId="21" fillId="0" borderId="20" xfId="20" applyFont="1" applyBorder="1" applyAlignment="1" applyProtection="1">
      <alignment horizontal="center" vertical="center" wrapText="1"/>
      <protection/>
    </xf>
    <xf numFmtId="0" fontId="4" fillId="5" borderId="114" xfId="20" applyFont="1" applyFill="1" applyBorder="1" applyAlignment="1" applyProtection="1">
      <alignment horizontal="center" vertical="center"/>
      <protection/>
    </xf>
    <xf numFmtId="0" fontId="4" fillId="5" borderId="115" xfId="20" applyFont="1" applyFill="1" applyBorder="1" applyAlignment="1" applyProtection="1">
      <alignment horizontal="center" vertical="center"/>
      <protection/>
    </xf>
    <xf numFmtId="0" fontId="4" fillId="5" borderId="116" xfId="20" applyFont="1" applyFill="1" applyBorder="1" applyAlignment="1" applyProtection="1">
      <alignment horizontal="center" vertical="center"/>
      <protection/>
    </xf>
    <xf numFmtId="0" fontId="0" fillId="18" borderId="44" xfId="0" applyFill="1" applyBorder="1" applyAlignment="1" applyProtection="1">
      <alignment horizontal="left" vertical="center"/>
      <protection locked="0"/>
    </xf>
    <xf numFmtId="0" fontId="0" fillId="18" borderId="124" xfId="0" applyFill="1" applyBorder="1" applyAlignment="1" applyProtection="1">
      <alignment horizontal="left" vertical="center"/>
      <protection locked="0"/>
    </xf>
    <xf numFmtId="0" fontId="0" fillId="18" borderId="155" xfId="0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124" xfId="0" applyBorder="1" applyAlignment="1" applyProtection="1">
      <alignment horizontal="left" vertical="center"/>
      <protection locked="0"/>
    </xf>
    <xf numFmtId="0" fontId="0" fillId="0" borderId="155" xfId="0" applyBorder="1" applyAlignment="1" applyProtection="1">
      <alignment horizontal="left" vertical="center"/>
      <protection locked="0"/>
    </xf>
    <xf numFmtId="0" fontId="0" fillId="18" borderId="162" xfId="0" applyFill="1" applyBorder="1" applyAlignment="1" applyProtection="1">
      <alignment horizontal="left" vertical="center"/>
      <protection locked="0"/>
    </xf>
    <xf numFmtId="0" fontId="0" fillId="18" borderId="148" xfId="0" applyFill="1" applyBorder="1" applyAlignment="1" applyProtection="1">
      <alignment horizontal="left" vertical="center"/>
      <protection locked="0"/>
    </xf>
    <xf numFmtId="0" fontId="0" fillId="18" borderId="151" xfId="0" applyFill="1" applyBorder="1" applyAlignment="1" applyProtection="1">
      <alignment horizontal="left" vertical="center"/>
      <protection locked="0"/>
    </xf>
    <xf numFmtId="0" fontId="3" fillId="4" borderId="88" xfId="0" applyFont="1" applyFill="1" applyBorder="1" applyAlignment="1">
      <alignment horizontal="center" vertical="center" textRotation="90"/>
    </xf>
    <xf numFmtId="0" fontId="3" fillId="0" borderId="1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4" borderId="163" xfId="0" applyFont="1" applyFill="1" applyBorder="1" applyAlignment="1">
      <alignment horizontal="center" vertical="center" textRotation="90"/>
    </xf>
    <xf numFmtId="0" fontId="3" fillId="0" borderId="163" xfId="0" applyFont="1" applyBorder="1" applyAlignment="1">
      <alignment horizontal="center" vertical="center"/>
    </xf>
    <xf numFmtId="0" fontId="3" fillId="4" borderId="102" xfId="0" applyFont="1" applyFill="1" applyBorder="1" applyAlignment="1">
      <alignment horizontal="center" textRotation="90"/>
    </xf>
    <xf numFmtId="0" fontId="0" fillId="0" borderId="123" xfId="0" applyBorder="1"/>
    <xf numFmtId="0" fontId="1" fillId="0" borderId="123" xfId="0" applyFont="1" applyBorder="1" applyAlignment="1" applyProtection="1">
      <alignment horizontal="center" vertical="center"/>
      <protection locked="0"/>
    </xf>
    <xf numFmtId="0" fontId="0" fillId="0" borderId="124" xfId="0" applyBorder="1" applyAlignment="1" applyProtection="1">
      <alignment horizontal="center" vertical="center"/>
      <protection locked="0"/>
    </xf>
    <xf numFmtId="0" fontId="0" fillId="0" borderId="155" xfId="0" applyBorder="1" applyAlignment="1" applyProtection="1">
      <alignment horizontal="center" vertical="center"/>
      <protection locked="0"/>
    </xf>
    <xf numFmtId="0" fontId="32" fillId="0" borderId="49" xfId="0" applyFont="1" applyBorder="1" applyAlignment="1">
      <alignment horizontal="center"/>
    </xf>
    <xf numFmtId="0" fontId="32" fillId="0" borderId="164" xfId="0" applyFont="1" applyBorder="1" applyAlignment="1">
      <alignment horizontal="center"/>
    </xf>
    <xf numFmtId="0" fontId="32" fillId="0" borderId="165" xfId="0" applyFont="1" applyBorder="1" applyAlignment="1">
      <alignment horizontal="center"/>
    </xf>
    <xf numFmtId="0" fontId="32" fillId="0" borderId="166" xfId="0" applyFont="1" applyBorder="1" applyAlignment="1">
      <alignment horizontal="center"/>
    </xf>
    <xf numFmtId="0" fontId="1" fillId="17" borderId="118" xfId="0" applyFont="1" applyFill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17" borderId="167" xfId="0" applyFont="1" applyFill="1" applyBorder="1" applyAlignment="1">
      <alignment horizontal="left"/>
    </xf>
    <xf numFmtId="0" fontId="1" fillId="0" borderId="101" xfId="0" applyFont="1" applyBorder="1" applyAlignment="1">
      <alignment horizontal="left"/>
    </xf>
    <xf numFmtId="0" fontId="41" fillId="0" borderId="168" xfId="0" applyFont="1" applyBorder="1" applyAlignment="1">
      <alignment horizontal="left" wrapText="1"/>
    </xf>
    <xf numFmtId="0" fontId="41" fillId="0" borderId="169" xfId="0" applyFont="1" applyBorder="1" applyAlignment="1">
      <alignment horizontal="left" wrapText="1"/>
    </xf>
    <xf numFmtId="0" fontId="41" fillId="0" borderId="170" xfId="0" applyFont="1" applyBorder="1" applyAlignment="1">
      <alignment horizontal="left"/>
    </xf>
    <xf numFmtId="0" fontId="41" fillId="0" borderId="168" xfId="0" applyFont="1" applyBorder="1" applyAlignment="1">
      <alignment horizontal="left"/>
    </xf>
    <xf numFmtId="0" fontId="1" fillId="0" borderId="72" xfId="0" applyFont="1" applyBorder="1" applyAlignment="1" applyProtection="1">
      <alignment horizontal="left"/>
      <protection locked="0"/>
    </xf>
    <xf numFmtId="0" fontId="1" fillId="0" borderId="70" xfId="0" applyFont="1" applyBorder="1" applyAlignment="1" applyProtection="1">
      <alignment horizontal="left"/>
      <protection locked="0"/>
    </xf>
    <xf numFmtId="0" fontId="1" fillId="0" borderId="118" xfId="0" applyFont="1" applyBorder="1" applyAlignment="1" applyProtection="1">
      <alignment horizontal="left"/>
      <protection locked="0"/>
    </xf>
    <xf numFmtId="0" fontId="1" fillId="0" borderId="171" xfId="0" applyFont="1" applyBorder="1" applyAlignment="1" applyProtection="1">
      <alignment horizontal="left"/>
      <protection locked="0"/>
    </xf>
    <xf numFmtId="0" fontId="1" fillId="0" borderId="172" xfId="0" applyFont="1" applyBorder="1" applyAlignment="1" applyProtection="1">
      <alignment horizontal="left"/>
      <protection locked="0"/>
    </xf>
    <xf numFmtId="0" fontId="1" fillId="0" borderId="167" xfId="0" applyFont="1" applyBorder="1" applyAlignment="1" applyProtection="1">
      <alignment horizontal="left"/>
      <protection locked="0"/>
    </xf>
    <xf numFmtId="2" fontId="41" fillId="0" borderId="173" xfId="0" applyNumberFormat="1" applyFont="1" applyBorder="1" applyAlignment="1" applyProtection="1">
      <alignment horizontal="center" vertical="center"/>
      <protection locked="0"/>
    </xf>
    <xf numFmtId="2" fontId="41" fillId="0" borderId="174" xfId="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_106 Peso tubi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7" dropStyle="combo" dx="16" fmlaLink="$E$2" fmlaRange="$O$24:$O$30" sel="1" val="0"/>
</file>

<file path=xl/ctrlProps/ctrlProp2.xml><?xml version="1.0" encoding="utf-8"?>
<formControlPr xmlns="http://schemas.microsoft.com/office/spreadsheetml/2009/9/main" objectType="Drop" dropLines="2" dropStyle="combo" dx="16" fmlaLink="$F$2" fmlaRange="$O$33:$O$34" sel="1" val="0"/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energia.it" TargetMode="Externa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257175</xdr:colOff>
      <xdr:row>8</xdr:row>
      <xdr:rowOff>123825</xdr:rowOff>
    </xdr:from>
    <xdr:to>
      <xdr:col>49</xdr:col>
      <xdr:colOff>581025</xdr:colOff>
      <xdr:row>12</xdr:row>
      <xdr:rowOff>142875</xdr:rowOff>
    </xdr:to>
    <xdr:sp macro="" textlink="">
      <xdr:nvSpPr>
        <xdr:cNvPr id="22901" name="AutoShape 10"/>
        <xdr:cNvSpPr>
          <a:spLocks noChangeArrowheads="1"/>
        </xdr:cNvSpPr>
      </xdr:nvSpPr>
      <xdr:spPr bwMode="auto">
        <a:xfrm>
          <a:off x="8905875" y="1543050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47</xdr:col>
      <xdr:colOff>495300</xdr:colOff>
      <xdr:row>63</xdr:row>
      <xdr:rowOff>0</xdr:rowOff>
    </xdr:from>
    <xdr:to>
      <xdr:col>49</xdr:col>
      <xdr:colOff>66675</xdr:colOff>
      <xdr:row>63</xdr:row>
      <xdr:rowOff>0</xdr:rowOff>
    </xdr:to>
    <xdr:sp macro="" textlink="">
      <xdr:nvSpPr>
        <xdr:cNvPr id="22902" name="AutoShape 11"/>
        <xdr:cNvSpPr>
          <a:spLocks noChangeArrowheads="1"/>
        </xdr:cNvSpPr>
      </xdr:nvSpPr>
      <xdr:spPr bwMode="auto">
        <a:xfrm>
          <a:off x="7924800" y="9791700"/>
          <a:ext cx="7905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47</xdr:col>
      <xdr:colOff>495300</xdr:colOff>
      <xdr:row>63</xdr:row>
      <xdr:rowOff>0</xdr:rowOff>
    </xdr:from>
    <xdr:to>
      <xdr:col>49</xdr:col>
      <xdr:colOff>66675</xdr:colOff>
      <xdr:row>63</xdr:row>
      <xdr:rowOff>0</xdr:rowOff>
    </xdr:to>
    <xdr:sp macro="" textlink="">
      <xdr:nvSpPr>
        <xdr:cNvPr id="22903" name="AutoShape 12"/>
        <xdr:cNvSpPr>
          <a:spLocks noChangeArrowheads="1"/>
        </xdr:cNvSpPr>
      </xdr:nvSpPr>
      <xdr:spPr bwMode="auto">
        <a:xfrm>
          <a:off x="7924800" y="9791700"/>
          <a:ext cx="7905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47</xdr:col>
      <xdr:colOff>495300</xdr:colOff>
      <xdr:row>63</xdr:row>
      <xdr:rowOff>0</xdr:rowOff>
    </xdr:from>
    <xdr:to>
      <xdr:col>49</xdr:col>
      <xdr:colOff>66675</xdr:colOff>
      <xdr:row>63</xdr:row>
      <xdr:rowOff>0</xdr:rowOff>
    </xdr:to>
    <xdr:sp macro="" textlink="">
      <xdr:nvSpPr>
        <xdr:cNvPr id="22904" name="AutoShape 13"/>
        <xdr:cNvSpPr>
          <a:spLocks noChangeArrowheads="1"/>
        </xdr:cNvSpPr>
      </xdr:nvSpPr>
      <xdr:spPr bwMode="auto">
        <a:xfrm>
          <a:off x="7924800" y="9791700"/>
          <a:ext cx="7905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47</xdr:col>
      <xdr:colOff>495300</xdr:colOff>
      <xdr:row>63</xdr:row>
      <xdr:rowOff>0</xdr:rowOff>
    </xdr:from>
    <xdr:to>
      <xdr:col>49</xdr:col>
      <xdr:colOff>66675</xdr:colOff>
      <xdr:row>63</xdr:row>
      <xdr:rowOff>0</xdr:rowOff>
    </xdr:to>
    <xdr:sp macro="" textlink="">
      <xdr:nvSpPr>
        <xdr:cNvPr id="22905" name="AutoShape 14"/>
        <xdr:cNvSpPr>
          <a:spLocks noChangeArrowheads="1"/>
        </xdr:cNvSpPr>
      </xdr:nvSpPr>
      <xdr:spPr bwMode="auto">
        <a:xfrm>
          <a:off x="7924800" y="9791700"/>
          <a:ext cx="7905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47</xdr:col>
      <xdr:colOff>495300</xdr:colOff>
      <xdr:row>63</xdr:row>
      <xdr:rowOff>0</xdr:rowOff>
    </xdr:from>
    <xdr:to>
      <xdr:col>49</xdr:col>
      <xdr:colOff>66675</xdr:colOff>
      <xdr:row>63</xdr:row>
      <xdr:rowOff>0</xdr:rowOff>
    </xdr:to>
    <xdr:sp macro="" textlink="">
      <xdr:nvSpPr>
        <xdr:cNvPr id="22906" name="AutoShape 15"/>
        <xdr:cNvSpPr>
          <a:spLocks noChangeArrowheads="1"/>
        </xdr:cNvSpPr>
      </xdr:nvSpPr>
      <xdr:spPr bwMode="auto">
        <a:xfrm>
          <a:off x="7924800" y="9791700"/>
          <a:ext cx="7905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47</xdr:col>
      <xdr:colOff>495300</xdr:colOff>
      <xdr:row>63</xdr:row>
      <xdr:rowOff>0</xdr:rowOff>
    </xdr:from>
    <xdr:to>
      <xdr:col>49</xdr:col>
      <xdr:colOff>66675</xdr:colOff>
      <xdr:row>63</xdr:row>
      <xdr:rowOff>0</xdr:rowOff>
    </xdr:to>
    <xdr:sp macro="" textlink="">
      <xdr:nvSpPr>
        <xdr:cNvPr id="22907" name="AutoShape 16"/>
        <xdr:cNvSpPr>
          <a:spLocks noChangeArrowheads="1"/>
        </xdr:cNvSpPr>
      </xdr:nvSpPr>
      <xdr:spPr bwMode="auto">
        <a:xfrm>
          <a:off x="7924800" y="9791700"/>
          <a:ext cx="7905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47</xdr:col>
      <xdr:colOff>495300</xdr:colOff>
      <xdr:row>63</xdr:row>
      <xdr:rowOff>0</xdr:rowOff>
    </xdr:from>
    <xdr:to>
      <xdr:col>49</xdr:col>
      <xdr:colOff>66675</xdr:colOff>
      <xdr:row>63</xdr:row>
      <xdr:rowOff>0</xdr:rowOff>
    </xdr:to>
    <xdr:sp macro="" textlink="">
      <xdr:nvSpPr>
        <xdr:cNvPr id="22908" name="AutoShape 17"/>
        <xdr:cNvSpPr>
          <a:spLocks noChangeArrowheads="1"/>
        </xdr:cNvSpPr>
      </xdr:nvSpPr>
      <xdr:spPr bwMode="auto">
        <a:xfrm>
          <a:off x="7924800" y="9791700"/>
          <a:ext cx="7905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47</xdr:col>
      <xdr:colOff>495300</xdr:colOff>
      <xdr:row>63</xdr:row>
      <xdr:rowOff>0</xdr:rowOff>
    </xdr:from>
    <xdr:to>
      <xdr:col>49</xdr:col>
      <xdr:colOff>66675</xdr:colOff>
      <xdr:row>63</xdr:row>
      <xdr:rowOff>0</xdr:rowOff>
    </xdr:to>
    <xdr:sp macro="" textlink="">
      <xdr:nvSpPr>
        <xdr:cNvPr id="22909" name="AutoShape 18"/>
        <xdr:cNvSpPr>
          <a:spLocks noChangeArrowheads="1"/>
        </xdr:cNvSpPr>
      </xdr:nvSpPr>
      <xdr:spPr bwMode="auto">
        <a:xfrm>
          <a:off x="7924800" y="9791700"/>
          <a:ext cx="7905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46</xdr:col>
      <xdr:colOff>180975</xdr:colOff>
      <xdr:row>1</xdr:row>
      <xdr:rowOff>38100</xdr:rowOff>
    </xdr:from>
    <xdr:to>
      <xdr:col>46</xdr:col>
      <xdr:colOff>428625</xdr:colOff>
      <xdr:row>4</xdr:row>
      <xdr:rowOff>66675</xdr:rowOff>
    </xdr:to>
    <xdr:sp macro="" textlink="">
      <xdr:nvSpPr>
        <xdr:cNvPr id="22547" name="WordArt 19"/>
        <xdr:cNvSpPr>
          <a:spLocks noChangeArrowheads="1" noChangeShapeType="1" noTextEdit="1"/>
        </xdr:cNvSpPr>
      </xdr:nvSpPr>
      <xdr:spPr bwMode="auto">
        <a:xfrm>
          <a:off x="7000875" y="22860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46</xdr:col>
      <xdr:colOff>219075</xdr:colOff>
      <xdr:row>8</xdr:row>
      <xdr:rowOff>9525</xdr:rowOff>
    </xdr:from>
    <xdr:to>
      <xdr:col>46</xdr:col>
      <xdr:colOff>523875</xdr:colOff>
      <xdr:row>12</xdr:row>
      <xdr:rowOff>47625</xdr:rowOff>
    </xdr:to>
    <xdr:sp macro="" textlink="">
      <xdr:nvSpPr>
        <xdr:cNvPr id="22548" name="WordArt 20"/>
        <xdr:cNvSpPr>
          <a:spLocks noChangeArrowheads="1" noChangeShapeType="1" noTextEdit="1"/>
        </xdr:cNvSpPr>
      </xdr:nvSpPr>
      <xdr:spPr bwMode="auto">
        <a:xfrm>
          <a:off x="7038975" y="142875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46</xdr:col>
      <xdr:colOff>247650</xdr:colOff>
      <xdr:row>20</xdr:row>
      <xdr:rowOff>104775</xdr:rowOff>
    </xdr:from>
    <xdr:to>
      <xdr:col>46</xdr:col>
      <xdr:colOff>552450</xdr:colOff>
      <xdr:row>25</xdr:row>
      <xdr:rowOff>9525</xdr:rowOff>
    </xdr:to>
    <xdr:sp macro="" textlink="">
      <xdr:nvSpPr>
        <xdr:cNvPr id="22549" name="WordArt 21"/>
        <xdr:cNvSpPr>
          <a:spLocks noChangeArrowheads="1" noChangeShapeType="1" noTextEdit="1"/>
        </xdr:cNvSpPr>
      </xdr:nvSpPr>
      <xdr:spPr bwMode="auto">
        <a:xfrm>
          <a:off x="7067550" y="312420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49</xdr:col>
      <xdr:colOff>257175</xdr:colOff>
      <xdr:row>42</xdr:row>
      <xdr:rowOff>123825</xdr:rowOff>
    </xdr:from>
    <xdr:to>
      <xdr:col>49</xdr:col>
      <xdr:colOff>581025</xdr:colOff>
      <xdr:row>46</xdr:row>
      <xdr:rowOff>142875</xdr:rowOff>
    </xdr:to>
    <xdr:sp macro="" textlink="">
      <xdr:nvSpPr>
        <xdr:cNvPr id="22913" name="AutoShape 22"/>
        <xdr:cNvSpPr>
          <a:spLocks noChangeArrowheads="1"/>
        </xdr:cNvSpPr>
      </xdr:nvSpPr>
      <xdr:spPr bwMode="auto">
        <a:xfrm>
          <a:off x="8905875" y="6867525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46</xdr:col>
      <xdr:colOff>180975</xdr:colOff>
      <xdr:row>35</xdr:row>
      <xdr:rowOff>38100</xdr:rowOff>
    </xdr:from>
    <xdr:to>
      <xdr:col>46</xdr:col>
      <xdr:colOff>428625</xdr:colOff>
      <xdr:row>38</xdr:row>
      <xdr:rowOff>66675</xdr:rowOff>
    </xdr:to>
    <xdr:sp macro="" textlink="">
      <xdr:nvSpPr>
        <xdr:cNvPr id="22551" name="WordArt 23"/>
        <xdr:cNvSpPr>
          <a:spLocks noChangeArrowheads="1" noChangeShapeType="1" noTextEdit="1"/>
        </xdr:cNvSpPr>
      </xdr:nvSpPr>
      <xdr:spPr bwMode="auto">
        <a:xfrm>
          <a:off x="7000875" y="5553075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46</xdr:col>
      <xdr:colOff>219075</xdr:colOff>
      <xdr:row>42</xdr:row>
      <xdr:rowOff>9525</xdr:rowOff>
    </xdr:from>
    <xdr:to>
      <xdr:col>46</xdr:col>
      <xdr:colOff>523875</xdr:colOff>
      <xdr:row>46</xdr:row>
      <xdr:rowOff>47625</xdr:rowOff>
    </xdr:to>
    <xdr:sp macro="" textlink="">
      <xdr:nvSpPr>
        <xdr:cNvPr id="22552" name="WordArt 24"/>
        <xdr:cNvSpPr>
          <a:spLocks noChangeArrowheads="1" noChangeShapeType="1" noTextEdit="1"/>
        </xdr:cNvSpPr>
      </xdr:nvSpPr>
      <xdr:spPr bwMode="auto">
        <a:xfrm>
          <a:off x="7038975" y="6753225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46</xdr:col>
      <xdr:colOff>247650</xdr:colOff>
      <xdr:row>54</xdr:row>
      <xdr:rowOff>104775</xdr:rowOff>
    </xdr:from>
    <xdr:to>
      <xdr:col>46</xdr:col>
      <xdr:colOff>552450</xdr:colOff>
      <xdr:row>59</xdr:row>
      <xdr:rowOff>9525</xdr:rowOff>
    </xdr:to>
    <xdr:sp macro="" textlink="">
      <xdr:nvSpPr>
        <xdr:cNvPr id="22553" name="WordArt 25"/>
        <xdr:cNvSpPr>
          <a:spLocks noChangeArrowheads="1" noChangeShapeType="1" noTextEdit="1"/>
        </xdr:cNvSpPr>
      </xdr:nvSpPr>
      <xdr:spPr bwMode="auto">
        <a:xfrm>
          <a:off x="7067550" y="8448675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49</xdr:col>
      <xdr:colOff>257175</xdr:colOff>
      <xdr:row>76</xdr:row>
      <xdr:rowOff>123825</xdr:rowOff>
    </xdr:from>
    <xdr:to>
      <xdr:col>49</xdr:col>
      <xdr:colOff>581025</xdr:colOff>
      <xdr:row>80</xdr:row>
      <xdr:rowOff>142875</xdr:rowOff>
    </xdr:to>
    <xdr:sp macro="" textlink="">
      <xdr:nvSpPr>
        <xdr:cNvPr id="22917" name="AutoShape 35"/>
        <xdr:cNvSpPr>
          <a:spLocks noChangeArrowheads="1"/>
        </xdr:cNvSpPr>
      </xdr:nvSpPr>
      <xdr:spPr bwMode="auto">
        <a:xfrm>
          <a:off x="8905875" y="12192000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46</xdr:col>
      <xdr:colOff>180975</xdr:colOff>
      <xdr:row>69</xdr:row>
      <xdr:rowOff>38100</xdr:rowOff>
    </xdr:from>
    <xdr:to>
      <xdr:col>46</xdr:col>
      <xdr:colOff>428625</xdr:colOff>
      <xdr:row>72</xdr:row>
      <xdr:rowOff>66675</xdr:rowOff>
    </xdr:to>
    <xdr:sp macro="" textlink="">
      <xdr:nvSpPr>
        <xdr:cNvPr id="22564" name="WordArt 36"/>
        <xdr:cNvSpPr>
          <a:spLocks noChangeArrowheads="1" noChangeShapeType="1" noTextEdit="1"/>
        </xdr:cNvSpPr>
      </xdr:nvSpPr>
      <xdr:spPr bwMode="auto">
        <a:xfrm>
          <a:off x="7000875" y="1087755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46</xdr:col>
      <xdr:colOff>219075</xdr:colOff>
      <xdr:row>76</xdr:row>
      <xdr:rowOff>9525</xdr:rowOff>
    </xdr:from>
    <xdr:to>
      <xdr:col>46</xdr:col>
      <xdr:colOff>523875</xdr:colOff>
      <xdr:row>80</xdr:row>
      <xdr:rowOff>47625</xdr:rowOff>
    </xdr:to>
    <xdr:sp macro="" textlink="">
      <xdr:nvSpPr>
        <xdr:cNvPr id="22565" name="WordArt 37"/>
        <xdr:cNvSpPr>
          <a:spLocks noChangeArrowheads="1" noChangeShapeType="1" noTextEdit="1"/>
        </xdr:cNvSpPr>
      </xdr:nvSpPr>
      <xdr:spPr bwMode="auto">
        <a:xfrm>
          <a:off x="7038975" y="1207770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46</xdr:col>
      <xdr:colOff>247650</xdr:colOff>
      <xdr:row>88</xdr:row>
      <xdr:rowOff>104775</xdr:rowOff>
    </xdr:from>
    <xdr:to>
      <xdr:col>46</xdr:col>
      <xdr:colOff>552450</xdr:colOff>
      <xdr:row>93</xdr:row>
      <xdr:rowOff>9525</xdr:rowOff>
    </xdr:to>
    <xdr:sp macro="" textlink="">
      <xdr:nvSpPr>
        <xdr:cNvPr id="22566" name="WordArt 38"/>
        <xdr:cNvSpPr>
          <a:spLocks noChangeArrowheads="1" noChangeShapeType="1" noTextEdit="1"/>
        </xdr:cNvSpPr>
      </xdr:nvSpPr>
      <xdr:spPr bwMode="auto">
        <a:xfrm>
          <a:off x="7067550" y="1377315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49</xdr:col>
      <xdr:colOff>257175</xdr:colOff>
      <xdr:row>110</xdr:row>
      <xdr:rowOff>123825</xdr:rowOff>
    </xdr:from>
    <xdr:to>
      <xdr:col>49</xdr:col>
      <xdr:colOff>581025</xdr:colOff>
      <xdr:row>114</xdr:row>
      <xdr:rowOff>142875</xdr:rowOff>
    </xdr:to>
    <xdr:sp macro="" textlink="">
      <xdr:nvSpPr>
        <xdr:cNvPr id="22921" name="AutoShape 48"/>
        <xdr:cNvSpPr>
          <a:spLocks noChangeArrowheads="1"/>
        </xdr:cNvSpPr>
      </xdr:nvSpPr>
      <xdr:spPr bwMode="auto">
        <a:xfrm>
          <a:off x="8905875" y="17468850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46</xdr:col>
      <xdr:colOff>180975</xdr:colOff>
      <xdr:row>103</xdr:row>
      <xdr:rowOff>38100</xdr:rowOff>
    </xdr:from>
    <xdr:to>
      <xdr:col>46</xdr:col>
      <xdr:colOff>428625</xdr:colOff>
      <xdr:row>106</xdr:row>
      <xdr:rowOff>66675</xdr:rowOff>
    </xdr:to>
    <xdr:sp macro="" textlink="">
      <xdr:nvSpPr>
        <xdr:cNvPr id="22577" name="WordArt 49"/>
        <xdr:cNvSpPr>
          <a:spLocks noChangeArrowheads="1" noChangeShapeType="1" noTextEdit="1"/>
        </xdr:cNvSpPr>
      </xdr:nvSpPr>
      <xdr:spPr bwMode="auto">
        <a:xfrm>
          <a:off x="7000875" y="1615440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46</xdr:col>
      <xdr:colOff>219075</xdr:colOff>
      <xdr:row>110</xdr:row>
      <xdr:rowOff>9525</xdr:rowOff>
    </xdr:from>
    <xdr:to>
      <xdr:col>46</xdr:col>
      <xdr:colOff>523875</xdr:colOff>
      <xdr:row>114</xdr:row>
      <xdr:rowOff>47625</xdr:rowOff>
    </xdr:to>
    <xdr:sp macro="" textlink="">
      <xdr:nvSpPr>
        <xdr:cNvPr id="22578" name="WordArt 50"/>
        <xdr:cNvSpPr>
          <a:spLocks noChangeArrowheads="1" noChangeShapeType="1" noTextEdit="1"/>
        </xdr:cNvSpPr>
      </xdr:nvSpPr>
      <xdr:spPr bwMode="auto">
        <a:xfrm>
          <a:off x="7038975" y="1735455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46</xdr:col>
      <xdr:colOff>247650</xdr:colOff>
      <xdr:row>122</xdr:row>
      <xdr:rowOff>104775</xdr:rowOff>
    </xdr:from>
    <xdr:to>
      <xdr:col>46</xdr:col>
      <xdr:colOff>552450</xdr:colOff>
      <xdr:row>127</xdr:row>
      <xdr:rowOff>9525</xdr:rowOff>
    </xdr:to>
    <xdr:sp macro="" textlink="">
      <xdr:nvSpPr>
        <xdr:cNvPr id="22579" name="WordArt 51"/>
        <xdr:cNvSpPr>
          <a:spLocks noChangeArrowheads="1" noChangeShapeType="1" noTextEdit="1"/>
        </xdr:cNvSpPr>
      </xdr:nvSpPr>
      <xdr:spPr bwMode="auto">
        <a:xfrm>
          <a:off x="7067550" y="1905000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49</xdr:col>
      <xdr:colOff>257175</xdr:colOff>
      <xdr:row>144</xdr:row>
      <xdr:rowOff>123825</xdr:rowOff>
    </xdr:from>
    <xdr:to>
      <xdr:col>49</xdr:col>
      <xdr:colOff>581025</xdr:colOff>
      <xdr:row>148</xdr:row>
      <xdr:rowOff>142875</xdr:rowOff>
    </xdr:to>
    <xdr:sp macro="" textlink="">
      <xdr:nvSpPr>
        <xdr:cNvPr id="22925" name="AutoShape 61"/>
        <xdr:cNvSpPr>
          <a:spLocks noChangeArrowheads="1"/>
        </xdr:cNvSpPr>
      </xdr:nvSpPr>
      <xdr:spPr bwMode="auto">
        <a:xfrm>
          <a:off x="8905875" y="22745700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46</xdr:col>
      <xdr:colOff>180975</xdr:colOff>
      <xdr:row>137</xdr:row>
      <xdr:rowOff>38100</xdr:rowOff>
    </xdr:from>
    <xdr:to>
      <xdr:col>46</xdr:col>
      <xdr:colOff>428625</xdr:colOff>
      <xdr:row>140</xdr:row>
      <xdr:rowOff>66675</xdr:rowOff>
    </xdr:to>
    <xdr:sp macro="" textlink="">
      <xdr:nvSpPr>
        <xdr:cNvPr id="22590" name="WordArt 62"/>
        <xdr:cNvSpPr>
          <a:spLocks noChangeArrowheads="1" noChangeShapeType="1" noTextEdit="1"/>
        </xdr:cNvSpPr>
      </xdr:nvSpPr>
      <xdr:spPr bwMode="auto">
        <a:xfrm>
          <a:off x="7000875" y="2143125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46</xdr:col>
      <xdr:colOff>219075</xdr:colOff>
      <xdr:row>144</xdr:row>
      <xdr:rowOff>9525</xdr:rowOff>
    </xdr:from>
    <xdr:to>
      <xdr:col>46</xdr:col>
      <xdr:colOff>523875</xdr:colOff>
      <xdr:row>148</xdr:row>
      <xdr:rowOff>47625</xdr:rowOff>
    </xdr:to>
    <xdr:sp macro="" textlink="">
      <xdr:nvSpPr>
        <xdr:cNvPr id="22591" name="WordArt 63"/>
        <xdr:cNvSpPr>
          <a:spLocks noChangeArrowheads="1" noChangeShapeType="1" noTextEdit="1"/>
        </xdr:cNvSpPr>
      </xdr:nvSpPr>
      <xdr:spPr bwMode="auto">
        <a:xfrm>
          <a:off x="7038975" y="2263140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46</xdr:col>
      <xdr:colOff>247650</xdr:colOff>
      <xdr:row>156</xdr:row>
      <xdr:rowOff>104775</xdr:rowOff>
    </xdr:from>
    <xdr:to>
      <xdr:col>46</xdr:col>
      <xdr:colOff>552450</xdr:colOff>
      <xdr:row>161</xdr:row>
      <xdr:rowOff>9525</xdr:rowOff>
    </xdr:to>
    <xdr:sp macro="" textlink="">
      <xdr:nvSpPr>
        <xdr:cNvPr id="22592" name="WordArt 64"/>
        <xdr:cNvSpPr>
          <a:spLocks noChangeArrowheads="1" noChangeShapeType="1" noTextEdit="1"/>
        </xdr:cNvSpPr>
      </xdr:nvSpPr>
      <xdr:spPr bwMode="auto">
        <a:xfrm>
          <a:off x="7067550" y="2432685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49</xdr:col>
      <xdr:colOff>257175</xdr:colOff>
      <xdr:row>178</xdr:row>
      <xdr:rowOff>123825</xdr:rowOff>
    </xdr:from>
    <xdr:to>
      <xdr:col>49</xdr:col>
      <xdr:colOff>581025</xdr:colOff>
      <xdr:row>182</xdr:row>
      <xdr:rowOff>142875</xdr:rowOff>
    </xdr:to>
    <xdr:sp macro="" textlink="">
      <xdr:nvSpPr>
        <xdr:cNvPr id="22929" name="AutoShape 74"/>
        <xdr:cNvSpPr>
          <a:spLocks noChangeArrowheads="1"/>
        </xdr:cNvSpPr>
      </xdr:nvSpPr>
      <xdr:spPr bwMode="auto">
        <a:xfrm>
          <a:off x="8905875" y="28022550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46</xdr:col>
      <xdr:colOff>180975</xdr:colOff>
      <xdr:row>171</xdr:row>
      <xdr:rowOff>38100</xdr:rowOff>
    </xdr:from>
    <xdr:to>
      <xdr:col>46</xdr:col>
      <xdr:colOff>428625</xdr:colOff>
      <xdr:row>174</xdr:row>
      <xdr:rowOff>66675</xdr:rowOff>
    </xdr:to>
    <xdr:sp macro="" textlink="">
      <xdr:nvSpPr>
        <xdr:cNvPr id="22603" name="WordArt 75"/>
        <xdr:cNvSpPr>
          <a:spLocks noChangeArrowheads="1" noChangeShapeType="1" noTextEdit="1"/>
        </xdr:cNvSpPr>
      </xdr:nvSpPr>
      <xdr:spPr bwMode="auto">
        <a:xfrm>
          <a:off x="7000875" y="2670810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46</xdr:col>
      <xdr:colOff>219075</xdr:colOff>
      <xdr:row>178</xdr:row>
      <xdr:rowOff>9525</xdr:rowOff>
    </xdr:from>
    <xdr:to>
      <xdr:col>46</xdr:col>
      <xdr:colOff>523875</xdr:colOff>
      <xdr:row>182</xdr:row>
      <xdr:rowOff>47625</xdr:rowOff>
    </xdr:to>
    <xdr:sp macro="" textlink="">
      <xdr:nvSpPr>
        <xdr:cNvPr id="22604" name="WordArt 76"/>
        <xdr:cNvSpPr>
          <a:spLocks noChangeArrowheads="1" noChangeShapeType="1" noTextEdit="1"/>
        </xdr:cNvSpPr>
      </xdr:nvSpPr>
      <xdr:spPr bwMode="auto">
        <a:xfrm>
          <a:off x="7038975" y="2790825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46</xdr:col>
      <xdr:colOff>247650</xdr:colOff>
      <xdr:row>190</xdr:row>
      <xdr:rowOff>104775</xdr:rowOff>
    </xdr:from>
    <xdr:to>
      <xdr:col>46</xdr:col>
      <xdr:colOff>552450</xdr:colOff>
      <xdr:row>195</xdr:row>
      <xdr:rowOff>9525</xdr:rowOff>
    </xdr:to>
    <xdr:sp macro="" textlink="">
      <xdr:nvSpPr>
        <xdr:cNvPr id="22605" name="WordArt 77"/>
        <xdr:cNvSpPr>
          <a:spLocks noChangeArrowheads="1" noChangeShapeType="1" noTextEdit="1"/>
        </xdr:cNvSpPr>
      </xdr:nvSpPr>
      <xdr:spPr bwMode="auto">
        <a:xfrm>
          <a:off x="7067550" y="2960370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49</xdr:col>
      <xdr:colOff>257175</xdr:colOff>
      <xdr:row>212</xdr:row>
      <xdr:rowOff>123825</xdr:rowOff>
    </xdr:from>
    <xdr:to>
      <xdr:col>49</xdr:col>
      <xdr:colOff>581025</xdr:colOff>
      <xdr:row>216</xdr:row>
      <xdr:rowOff>142875</xdr:rowOff>
    </xdr:to>
    <xdr:sp macro="" textlink="">
      <xdr:nvSpPr>
        <xdr:cNvPr id="22933" name="AutoShape 87"/>
        <xdr:cNvSpPr>
          <a:spLocks noChangeArrowheads="1"/>
        </xdr:cNvSpPr>
      </xdr:nvSpPr>
      <xdr:spPr bwMode="auto">
        <a:xfrm>
          <a:off x="8905875" y="33299400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46</xdr:col>
      <xdr:colOff>180975</xdr:colOff>
      <xdr:row>205</xdr:row>
      <xdr:rowOff>38100</xdr:rowOff>
    </xdr:from>
    <xdr:to>
      <xdr:col>46</xdr:col>
      <xdr:colOff>428625</xdr:colOff>
      <xdr:row>208</xdr:row>
      <xdr:rowOff>66675</xdr:rowOff>
    </xdr:to>
    <xdr:sp macro="" textlink="">
      <xdr:nvSpPr>
        <xdr:cNvPr id="22616" name="WordArt 88"/>
        <xdr:cNvSpPr>
          <a:spLocks noChangeArrowheads="1" noChangeShapeType="1" noTextEdit="1"/>
        </xdr:cNvSpPr>
      </xdr:nvSpPr>
      <xdr:spPr bwMode="auto">
        <a:xfrm>
          <a:off x="7000875" y="3198495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46</xdr:col>
      <xdr:colOff>219075</xdr:colOff>
      <xdr:row>212</xdr:row>
      <xdr:rowOff>9525</xdr:rowOff>
    </xdr:from>
    <xdr:to>
      <xdr:col>46</xdr:col>
      <xdr:colOff>523875</xdr:colOff>
      <xdr:row>216</xdr:row>
      <xdr:rowOff>47625</xdr:rowOff>
    </xdr:to>
    <xdr:sp macro="" textlink="">
      <xdr:nvSpPr>
        <xdr:cNvPr id="22617" name="WordArt 89"/>
        <xdr:cNvSpPr>
          <a:spLocks noChangeArrowheads="1" noChangeShapeType="1" noTextEdit="1"/>
        </xdr:cNvSpPr>
      </xdr:nvSpPr>
      <xdr:spPr bwMode="auto">
        <a:xfrm>
          <a:off x="7038975" y="3318510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46</xdr:col>
      <xdr:colOff>247650</xdr:colOff>
      <xdr:row>224</xdr:row>
      <xdr:rowOff>104775</xdr:rowOff>
    </xdr:from>
    <xdr:to>
      <xdr:col>46</xdr:col>
      <xdr:colOff>552450</xdr:colOff>
      <xdr:row>229</xdr:row>
      <xdr:rowOff>9525</xdr:rowOff>
    </xdr:to>
    <xdr:sp macro="" textlink="">
      <xdr:nvSpPr>
        <xdr:cNvPr id="22618" name="WordArt 90"/>
        <xdr:cNvSpPr>
          <a:spLocks noChangeArrowheads="1" noChangeShapeType="1" noTextEdit="1"/>
        </xdr:cNvSpPr>
      </xdr:nvSpPr>
      <xdr:spPr bwMode="auto">
        <a:xfrm>
          <a:off x="7067550" y="3488055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49</xdr:col>
      <xdr:colOff>257175</xdr:colOff>
      <xdr:row>246</xdr:row>
      <xdr:rowOff>123825</xdr:rowOff>
    </xdr:from>
    <xdr:to>
      <xdr:col>49</xdr:col>
      <xdr:colOff>581025</xdr:colOff>
      <xdr:row>250</xdr:row>
      <xdr:rowOff>142875</xdr:rowOff>
    </xdr:to>
    <xdr:sp macro="" textlink="">
      <xdr:nvSpPr>
        <xdr:cNvPr id="22937" name="AutoShape 100"/>
        <xdr:cNvSpPr>
          <a:spLocks noChangeArrowheads="1"/>
        </xdr:cNvSpPr>
      </xdr:nvSpPr>
      <xdr:spPr bwMode="auto">
        <a:xfrm>
          <a:off x="8905875" y="38576250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46</xdr:col>
      <xdr:colOff>180975</xdr:colOff>
      <xdr:row>239</xdr:row>
      <xdr:rowOff>38100</xdr:rowOff>
    </xdr:from>
    <xdr:to>
      <xdr:col>46</xdr:col>
      <xdr:colOff>428625</xdr:colOff>
      <xdr:row>242</xdr:row>
      <xdr:rowOff>66675</xdr:rowOff>
    </xdr:to>
    <xdr:sp macro="" textlink="">
      <xdr:nvSpPr>
        <xdr:cNvPr id="22629" name="WordArt 101"/>
        <xdr:cNvSpPr>
          <a:spLocks noChangeArrowheads="1" noChangeShapeType="1" noTextEdit="1"/>
        </xdr:cNvSpPr>
      </xdr:nvSpPr>
      <xdr:spPr bwMode="auto">
        <a:xfrm>
          <a:off x="7000875" y="3726180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46</xdr:col>
      <xdr:colOff>219075</xdr:colOff>
      <xdr:row>246</xdr:row>
      <xdr:rowOff>9525</xdr:rowOff>
    </xdr:from>
    <xdr:to>
      <xdr:col>46</xdr:col>
      <xdr:colOff>523875</xdr:colOff>
      <xdr:row>250</xdr:row>
      <xdr:rowOff>47625</xdr:rowOff>
    </xdr:to>
    <xdr:sp macro="" textlink="">
      <xdr:nvSpPr>
        <xdr:cNvPr id="22630" name="WordArt 102"/>
        <xdr:cNvSpPr>
          <a:spLocks noChangeArrowheads="1" noChangeShapeType="1" noTextEdit="1"/>
        </xdr:cNvSpPr>
      </xdr:nvSpPr>
      <xdr:spPr bwMode="auto">
        <a:xfrm>
          <a:off x="7038975" y="3846195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46</xdr:col>
      <xdr:colOff>247650</xdr:colOff>
      <xdr:row>258</xdr:row>
      <xdr:rowOff>104775</xdr:rowOff>
    </xdr:from>
    <xdr:to>
      <xdr:col>46</xdr:col>
      <xdr:colOff>552450</xdr:colOff>
      <xdr:row>263</xdr:row>
      <xdr:rowOff>9525</xdr:rowOff>
    </xdr:to>
    <xdr:sp macro="" textlink="">
      <xdr:nvSpPr>
        <xdr:cNvPr id="22631" name="WordArt 103"/>
        <xdr:cNvSpPr>
          <a:spLocks noChangeArrowheads="1" noChangeShapeType="1" noTextEdit="1"/>
        </xdr:cNvSpPr>
      </xdr:nvSpPr>
      <xdr:spPr bwMode="auto">
        <a:xfrm>
          <a:off x="7067550" y="4015740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49</xdr:col>
      <xdr:colOff>257175</xdr:colOff>
      <xdr:row>280</xdr:row>
      <xdr:rowOff>123825</xdr:rowOff>
    </xdr:from>
    <xdr:to>
      <xdr:col>49</xdr:col>
      <xdr:colOff>581025</xdr:colOff>
      <xdr:row>284</xdr:row>
      <xdr:rowOff>142875</xdr:rowOff>
    </xdr:to>
    <xdr:sp macro="" textlink="">
      <xdr:nvSpPr>
        <xdr:cNvPr id="22941" name="AutoShape 113"/>
        <xdr:cNvSpPr>
          <a:spLocks noChangeArrowheads="1"/>
        </xdr:cNvSpPr>
      </xdr:nvSpPr>
      <xdr:spPr bwMode="auto">
        <a:xfrm>
          <a:off x="8905875" y="43853100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46</xdr:col>
      <xdr:colOff>180975</xdr:colOff>
      <xdr:row>273</xdr:row>
      <xdr:rowOff>38100</xdr:rowOff>
    </xdr:from>
    <xdr:to>
      <xdr:col>46</xdr:col>
      <xdr:colOff>428625</xdr:colOff>
      <xdr:row>276</xdr:row>
      <xdr:rowOff>66675</xdr:rowOff>
    </xdr:to>
    <xdr:sp macro="" textlink="">
      <xdr:nvSpPr>
        <xdr:cNvPr id="22642" name="WordArt 114"/>
        <xdr:cNvSpPr>
          <a:spLocks noChangeArrowheads="1" noChangeShapeType="1" noTextEdit="1"/>
        </xdr:cNvSpPr>
      </xdr:nvSpPr>
      <xdr:spPr bwMode="auto">
        <a:xfrm>
          <a:off x="7000875" y="4253865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46</xdr:col>
      <xdr:colOff>219075</xdr:colOff>
      <xdr:row>280</xdr:row>
      <xdr:rowOff>9525</xdr:rowOff>
    </xdr:from>
    <xdr:to>
      <xdr:col>46</xdr:col>
      <xdr:colOff>523875</xdr:colOff>
      <xdr:row>284</xdr:row>
      <xdr:rowOff>47625</xdr:rowOff>
    </xdr:to>
    <xdr:sp macro="" textlink="">
      <xdr:nvSpPr>
        <xdr:cNvPr id="22643" name="WordArt 115"/>
        <xdr:cNvSpPr>
          <a:spLocks noChangeArrowheads="1" noChangeShapeType="1" noTextEdit="1"/>
        </xdr:cNvSpPr>
      </xdr:nvSpPr>
      <xdr:spPr bwMode="auto">
        <a:xfrm>
          <a:off x="7038975" y="4373880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46</xdr:col>
      <xdr:colOff>247650</xdr:colOff>
      <xdr:row>292</xdr:row>
      <xdr:rowOff>104775</xdr:rowOff>
    </xdr:from>
    <xdr:to>
      <xdr:col>46</xdr:col>
      <xdr:colOff>552450</xdr:colOff>
      <xdr:row>297</xdr:row>
      <xdr:rowOff>9525</xdr:rowOff>
    </xdr:to>
    <xdr:sp macro="" textlink="">
      <xdr:nvSpPr>
        <xdr:cNvPr id="22644" name="WordArt 116"/>
        <xdr:cNvSpPr>
          <a:spLocks noChangeArrowheads="1" noChangeShapeType="1" noTextEdit="1"/>
        </xdr:cNvSpPr>
      </xdr:nvSpPr>
      <xdr:spPr bwMode="auto">
        <a:xfrm>
          <a:off x="7067550" y="4543425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46</xdr:col>
      <xdr:colOff>180975</xdr:colOff>
      <xdr:row>307</xdr:row>
      <xdr:rowOff>38100</xdr:rowOff>
    </xdr:from>
    <xdr:to>
      <xdr:col>46</xdr:col>
      <xdr:colOff>428625</xdr:colOff>
      <xdr:row>310</xdr:row>
      <xdr:rowOff>66675</xdr:rowOff>
    </xdr:to>
    <xdr:sp macro="" textlink="">
      <xdr:nvSpPr>
        <xdr:cNvPr id="22654" name="WordArt 126"/>
        <xdr:cNvSpPr>
          <a:spLocks noChangeArrowheads="1" noChangeShapeType="1" noTextEdit="1"/>
        </xdr:cNvSpPr>
      </xdr:nvSpPr>
      <xdr:spPr bwMode="auto">
        <a:xfrm>
          <a:off x="7000875" y="4781550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46</xdr:col>
      <xdr:colOff>219075</xdr:colOff>
      <xdr:row>314</xdr:row>
      <xdr:rowOff>9525</xdr:rowOff>
    </xdr:from>
    <xdr:to>
      <xdr:col>46</xdr:col>
      <xdr:colOff>523875</xdr:colOff>
      <xdr:row>318</xdr:row>
      <xdr:rowOff>47625</xdr:rowOff>
    </xdr:to>
    <xdr:sp macro="" textlink="">
      <xdr:nvSpPr>
        <xdr:cNvPr id="22655" name="WordArt 127"/>
        <xdr:cNvSpPr>
          <a:spLocks noChangeArrowheads="1" noChangeShapeType="1" noTextEdit="1"/>
        </xdr:cNvSpPr>
      </xdr:nvSpPr>
      <xdr:spPr bwMode="auto">
        <a:xfrm>
          <a:off x="7038975" y="4901565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46</xdr:col>
      <xdr:colOff>247650</xdr:colOff>
      <xdr:row>326</xdr:row>
      <xdr:rowOff>104775</xdr:rowOff>
    </xdr:from>
    <xdr:to>
      <xdr:col>46</xdr:col>
      <xdr:colOff>552450</xdr:colOff>
      <xdr:row>331</xdr:row>
      <xdr:rowOff>9525</xdr:rowOff>
    </xdr:to>
    <xdr:sp macro="" textlink="">
      <xdr:nvSpPr>
        <xdr:cNvPr id="22656" name="WordArt 128"/>
        <xdr:cNvSpPr>
          <a:spLocks noChangeArrowheads="1" noChangeShapeType="1" noTextEdit="1"/>
        </xdr:cNvSpPr>
      </xdr:nvSpPr>
      <xdr:spPr bwMode="auto">
        <a:xfrm>
          <a:off x="7067550" y="50711100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266700</xdr:colOff>
      <xdr:row>10</xdr:row>
      <xdr:rowOff>0</xdr:rowOff>
    </xdr:from>
    <xdr:to>
      <xdr:col>41</xdr:col>
      <xdr:colOff>590550</xdr:colOff>
      <xdr:row>14</xdr:row>
      <xdr:rowOff>19050</xdr:rowOff>
    </xdr:to>
    <xdr:sp macro="" textlink="">
      <xdr:nvSpPr>
        <xdr:cNvPr id="24369" name="AutoShape 4"/>
        <xdr:cNvSpPr>
          <a:spLocks noChangeArrowheads="1"/>
        </xdr:cNvSpPr>
      </xdr:nvSpPr>
      <xdr:spPr bwMode="auto">
        <a:xfrm>
          <a:off x="8753475" y="1685925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39</xdr:col>
      <xdr:colOff>495300</xdr:colOff>
      <xdr:row>16</xdr:row>
      <xdr:rowOff>0</xdr:rowOff>
    </xdr:from>
    <xdr:to>
      <xdr:col>41</xdr:col>
      <xdr:colOff>66675</xdr:colOff>
      <xdr:row>16</xdr:row>
      <xdr:rowOff>0</xdr:rowOff>
    </xdr:to>
    <xdr:sp macro="" textlink="">
      <xdr:nvSpPr>
        <xdr:cNvPr id="24370" name="AutoShape 5"/>
        <xdr:cNvSpPr>
          <a:spLocks noChangeArrowheads="1"/>
        </xdr:cNvSpPr>
      </xdr:nvSpPr>
      <xdr:spPr bwMode="auto">
        <a:xfrm>
          <a:off x="7762875" y="2638425"/>
          <a:ext cx="7905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39</xdr:col>
      <xdr:colOff>495300</xdr:colOff>
      <xdr:row>16</xdr:row>
      <xdr:rowOff>0</xdr:rowOff>
    </xdr:from>
    <xdr:to>
      <xdr:col>41</xdr:col>
      <xdr:colOff>66675</xdr:colOff>
      <xdr:row>16</xdr:row>
      <xdr:rowOff>0</xdr:rowOff>
    </xdr:to>
    <xdr:sp macro="" textlink="">
      <xdr:nvSpPr>
        <xdr:cNvPr id="24371" name="AutoShape 6"/>
        <xdr:cNvSpPr>
          <a:spLocks noChangeArrowheads="1"/>
        </xdr:cNvSpPr>
      </xdr:nvSpPr>
      <xdr:spPr bwMode="auto">
        <a:xfrm>
          <a:off x="7762875" y="2638425"/>
          <a:ext cx="7905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39</xdr:col>
      <xdr:colOff>495300</xdr:colOff>
      <xdr:row>16</xdr:row>
      <xdr:rowOff>0</xdr:rowOff>
    </xdr:from>
    <xdr:to>
      <xdr:col>41</xdr:col>
      <xdr:colOff>66675</xdr:colOff>
      <xdr:row>16</xdr:row>
      <xdr:rowOff>0</xdr:rowOff>
    </xdr:to>
    <xdr:sp macro="" textlink="">
      <xdr:nvSpPr>
        <xdr:cNvPr id="24372" name="AutoShape 7"/>
        <xdr:cNvSpPr>
          <a:spLocks noChangeArrowheads="1"/>
        </xdr:cNvSpPr>
      </xdr:nvSpPr>
      <xdr:spPr bwMode="auto">
        <a:xfrm>
          <a:off x="7762875" y="2638425"/>
          <a:ext cx="7905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38</xdr:col>
      <xdr:colOff>180975</xdr:colOff>
      <xdr:row>1</xdr:row>
      <xdr:rowOff>38100</xdr:rowOff>
    </xdr:from>
    <xdr:to>
      <xdr:col>38</xdr:col>
      <xdr:colOff>428625</xdr:colOff>
      <xdr:row>4</xdr:row>
      <xdr:rowOff>66675</xdr:rowOff>
    </xdr:to>
    <xdr:sp macro="" textlink="">
      <xdr:nvSpPr>
        <xdr:cNvPr id="23560" name="WordArt 8"/>
        <xdr:cNvSpPr>
          <a:spLocks noChangeArrowheads="1" noChangeShapeType="1" noTextEdit="1"/>
        </xdr:cNvSpPr>
      </xdr:nvSpPr>
      <xdr:spPr bwMode="auto">
        <a:xfrm>
          <a:off x="6838950" y="22860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247650</xdr:colOff>
      <xdr:row>9</xdr:row>
      <xdr:rowOff>0</xdr:rowOff>
    </xdr:from>
    <xdr:to>
      <xdr:col>38</xdr:col>
      <xdr:colOff>552450</xdr:colOff>
      <xdr:row>13</xdr:row>
      <xdr:rowOff>38100</xdr:rowOff>
    </xdr:to>
    <xdr:sp macro="" textlink="">
      <xdr:nvSpPr>
        <xdr:cNvPr id="23561" name="WordArt 9"/>
        <xdr:cNvSpPr>
          <a:spLocks noChangeArrowheads="1" noChangeShapeType="1" noTextEdit="1"/>
        </xdr:cNvSpPr>
      </xdr:nvSpPr>
      <xdr:spPr bwMode="auto">
        <a:xfrm>
          <a:off x="6905625" y="1533525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41</xdr:col>
      <xdr:colOff>257175</xdr:colOff>
      <xdr:row>16</xdr:row>
      <xdr:rowOff>0</xdr:rowOff>
    </xdr:from>
    <xdr:to>
      <xdr:col>41</xdr:col>
      <xdr:colOff>581025</xdr:colOff>
      <xdr:row>16</xdr:row>
      <xdr:rowOff>0</xdr:rowOff>
    </xdr:to>
    <xdr:sp macro="" textlink="">
      <xdr:nvSpPr>
        <xdr:cNvPr id="24375" name="AutoShape 10"/>
        <xdr:cNvSpPr>
          <a:spLocks noChangeArrowheads="1"/>
        </xdr:cNvSpPr>
      </xdr:nvSpPr>
      <xdr:spPr bwMode="auto">
        <a:xfrm>
          <a:off x="8743950" y="2638425"/>
          <a:ext cx="3238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38</xdr:col>
      <xdr:colOff>180975</xdr:colOff>
      <xdr:row>16</xdr:row>
      <xdr:rowOff>0</xdr:rowOff>
    </xdr:from>
    <xdr:to>
      <xdr:col>38</xdr:col>
      <xdr:colOff>428625</xdr:colOff>
      <xdr:row>16</xdr:row>
      <xdr:rowOff>0</xdr:rowOff>
    </xdr:to>
    <xdr:sp macro="" textlink="">
      <xdr:nvSpPr>
        <xdr:cNvPr id="23563" name="WordArt 11"/>
        <xdr:cNvSpPr>
          <a:spLocks noChangeArrowheads="1" noChangeShapeType="1" noTextEdit="1"/>
        </xdr:cNvSpPr>
      </xdr:nvSpPr>
      <xdr:spPr bwMode="auto">
        <a:xfrm>
          <a:off x="6838950" y="26384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16</xdr:row>
      <xdr:rowOff>0</xdr:rowOff>
    </xdr:from>
    <xdr:to>
      <xdr:col>38</xdr:col>
      <xdr:colOff>523875</xdr:colOff>
      <xdr:row>16</xdr:row>
      <xdr:rowOff>0</xdr:rowOff>
    </xdr:to>
    <xdr:sp macro="" textlink="">
      <xdr:nvSpPr>
        <xdr:cNvPr id="23564" name="WordArt 12"/>
        <xdr:cNvSpPr>
          <a:spLocks noChangeArrowheads="1" noChangeShapeType="1" noTextEdit="1"/>
        </xdr:cNvSpPr>
      </xdr:nvSpPr>
      <xdr:spPr bwMode="auto">
        <a:xfrm>
          <a:off x="6877050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16</xdr:row>
      <xdr:rowOff>0</xdr:rowOff>
    </xdr:from>
    <xdr:to>
      <xdr:col>38</xdr:col>
      <xdr:colOff>552450</xdr:colOff>
      <xdr:row>16</xdr:row>
      <xdr:rowOff>0</xdr:rowOff>
    </xdr:to>
    <xdr:sp macro="" textlink="">
      <xdr:nvSpPr>
        <xdr:cNvPr id="23565" name="WordArt 13"/>
        <xdr:cNvSpPr>
          <a:spLocks noChangeArrowheads="1" noChangeShapeType="1" noTextEdit="1"/>
        </xdr:cNvSpPr>
      </xdr:nvSpPr>
      <xdr:spPr bwMode="auto">
        <a:xfrm>
          <a:off x="6905625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41</xdr:col>
      <xdr:colOff>257175</xdr:colOff>
      <xdr:row>16</xdr:row>
      <xdr:rowOff>0</xdr:rowOff>
    </xdr:from>
    <xdr:to>
      <xdr:col>41</xdr:col>
      <xdr:colOff>581025</xdr:colOff>
      <xdr:row>16</xdr:row>
      <xdr:rowOff>0</xdr:rowOff>
    </xdr:to>
    <xdr:sp macro="" textlink="">
      <xdr:nvSpPr>
        <xdr:cNvPr id="24379" name="AutoShape 14"/>
        <xdr:cNvSpPr>
          <a:spLocks noChangeArrowheads="1"/>
        </xdr:cNvSpPr>
      </xdr:nvSpPr>
      <xdr:spPr bwMode="auto">
        <a:xfrm>
          <a:off x="8743950" y="2638425"/>
          <a:ext cx="3238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38</xdr:col>
      <xdr:colOff>180975</xdr:colOff>
      <xdr:row>16</xdr:row>
      <xdr:rowOff>0</xdr:rowOff>
    </xdr:from>
    <xdr:to>
      <xdr:col>38</xdr:col>
      <xdr:colOff>428625</xdr:colOff>
      <xdr:row>16</xdr:row>
      <xdr:rowOff>0</xdr:rowOff>
    </xdr:to>
    <xdr:sp macro="" textlink="">
      <xdr:nvSpPr>
        <xdr:cNvPr id="23567" name="WordArt 15"/>
        <xdr:cNvSpPr>
          <a:spLocks noChangeArrowheads="1" noChangeShapeType="1" noTextEdit="1"/>
        </xdr:cNvSpPr>
      </xdr:nvSpPr>
      <xdr:spPr bwMode="auto">
        <a:xfrm>
          <a:off x="6838950" y="26384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16</xdr:row>
      <xdr:rowOff>0</xdr:rowOff>
    </xdr:from>
    <xdr:to>
      <xdr:col>38</xdr:col>
      <xdr:colOff>523875</xdr:colOff>
      <xdr:row>16</xdr:row>
      <xdr:rowOff>0</xdr:rowOff>
    </xdr:to>
    <xdr:sp macro="" textlink="">
      <xdr:nvSpPr>
        <xdr:cNvPr id="23568" name="WordArt 16"/>
        <xdr:cNvSpPr>
          <a:spLocks noChangeArrowheads="1" noChangeShapeType="1" noTextEdit="1"/>
        </xdr:cNvSpPr>
      </xdr:nvSpPr>
      <xdr:spPr bwMode="auto">
        <a:xfrm>
          <a:off x="6877050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16</xdr:row>
      <xdr:rowOff>0</xdr:rowOff>
    </xdr:from>
    <xdr:to>
      <xdr:col>38</xdr:col>
      <xdr:colOff>552450</xdr:colOff>
      <xdr:row>16</xdr:row>
      <xdr:rowOff>0</xdr:rowOff>
    </xdr:to>
    <xdr:sp macro="" textlink="">
      <xdr:nvSpPr>
        <xdr:cNvPr id="23569" name="WordArt 17"/>
        <xdr:cNvSpPr>
          <a:spLocks noChangeArrowheads="1" noChangeShapeType="1" noTextEdit="1"/>
        </xdr:cNvSpPr>
      </xdr:nvSpPr>
      <xdr:spPr bwMode="auto">
        <a:xfrm>
          <a:off x="6905625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41</xdr:col>
      <xdr:colOff>257175</xdr:colOff>
      <xdr:row>16</xdr:row>
      <xdr:rowOff>0</xdr:rowOff>
    </xdr:from>
    <xdr:to>
      <xdr:col>41</xdr:col>
      <xdr:colOff>581025</xdr:colOff>
      <xdr:row>16</xdr:row>
      <xdr:rowOff>0</xdr:rowOff>
    </xdr:to>
    <xdr:sp macro="" textlink="">
      <xdr:nvSpPr>
        <xdr:cNvPr id="24383" name="AutoShape 18"/>
        <xdr:cNvSpPr>
          <a:spLocks noChangeArrowheads="1"/>
        </xdr:cNvSpPr>
      </xdr:nvSpPr>
      <xdr:spPr bwMode="auto">
        <a:xfrm>
          <a:off x="8743950" y="2638425"/>
          <a:ext cx="3238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38</xdr:col>
      <xdr:colOff>180975</xdr:colOff>
      <xdr:row>16</xdr:row>
      <xdr:rowOff>0</xdr:rowOff>
    </xdr:from>
    <xdr:to>
      <xdr:col>38</xdr:col>
      <xdr:colOff>428625</xdr:colOff>
      <xdr:row>16</xdr:row>
      <xdr:rowOff>0</xdr:rowOff>
    </xdr:to>
    <xdr:sp macro="" textlink="">
      <xdr:nvSpPr>
        <xdr:cNvPr id="23571" name="WordArt 19"/>
        <xdr:cNvSpPr>
          <a:spLocks noChangeArrowheads="1" noChangeShapeType="1" noTextEdit="1"/>
        </xdr:cNvSpPr>
      </xdr:nvSpPr>
      <xdr:spPr bwMode="auto">
        <a:xfrm>
          <a:off x="6838950" y="26384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16</xdr:row>
      <xdr:rowOff>0</xdr:rowOff>
    </xdr:from>
    <xdr:to>
      <xdr:col>38</xdr:col>
      <xdr:colOff>523875</xdr:colOff>
      <xdr:row>16</xdr:row>
      <xdr:rowOff>0</xdr:rowOff>
    </xdr:to>
    <xdr:sp macro="" textlink="">
      <xdr:nvSpPr>
        <xdr:cNvPr id="23572" name="WordArt 20"/>
        <xdr:cNvSpPr>
          <a:spLocks noChangeArrowheads="1" noChangeShapeType="1" noTextEdit="1"/>
        </xdr:cNvSpPr>
      </xdr:nvSpPr>
      <xdr:spPr bwMode="auto">
        <a:xfrm>
          <a:off x="6877050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16</xdr:row>
      <xdr:rowOff>0</xdr:rowOff>
    </xdr:from>
    <xdr:to>
      <xdr:col>38</xdr:col>
      <xdr:colOff>552450</xdr:colOff>
      <xdr:row>16</xdr:row>
      <xdr:rowOff>0</xdr:rowOff>
    </xdr:to>
    <xdr:sp macro="" textlink="">
      <xdr:nvSpPr>
        <xdr:cNvPr id="23573" name="WordArt 21"/>
        <xdr:cNvSpPr>
          <a:spLocks noChangeArrowheads="1" noChangeShapeType="1" noTextEdit="1"/>
        </xdr:cNvSpPr>
      </xdr:nvSpPr>
      <xdr:spPr bwMode="auto">
        <a:xfrm>
          <a:off x="6905625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41</xdr:col>
      <xdr:colOff>257175</xdr:colOff>
      <xdr:row>16</xdr:row>
      <xdr:rowOff>0</xdr:rowOff>
    </xdr:from>
    <xdr:to>
      <xdr:col>41</xdr:col>
      <xdr:colOff>581025</xdr:colOff>
      <xdr:row>16</xdr:row>
      <xdr:rowOff>0</xdr:rowOff>
    </xdr:to>
    <xdr:sp macro="" textlink="">
      <xdr:nvSpPr>
        <xdr:cNvPr id="24387" name="AutoShape 22"/>
        <xdr:cNvSpPr>
          <a:spLocks noChangeArrowheads="1"/>
        </xdr:cNvSpPr>
      </xdr:nvSpPr>
      <xdr:spPr bwMode="auto">
        <a:xfrm>
          <a:off x="8743950" y="2638425"/>
          <a:ext cx="3238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38</xdr:col>
      <xdr:colOff>180975</xdr:colOff>
      <xdr:row>16</xdr:row>
      <xdr:rowOff>0</xdr:rowOff>
    </xdr:from>
    <xdr:to>
      <xdr:col>38</xdr:col>
      <xdr:colOff>428625</xdr:colOff>
      <xdr:row>16</xdr:row>
      <xdr:rowOff>0</xdr:rowOff>
    </xdr:to>
    <xdr:sp macro="" textlink="">
      <xdr:nvSpPr>
        <xdr:cNvPr id="23575" name="WordArt 23"/>
        <xdr:cNvSpPr>
          <a:spLocks noChangeArrowheads="1" noChangeShapeType="1" noTextEdit="1"/>
        </xdr:cNvSpPr>
      </xdr:nvSpPr>
      <xdr:spPr bwMode="auto">
        <a:xfrm>
          <a:off x="6838950" y="26384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16</xdr:row>
      <xdr:rowOff>0</xdr:rowOff>
    </xdr:from>
    <xdr:to>
      <xdr:col>38</xdr:col>
      <xdr:colOff>523875</xdr:colOff>
      <xdr:row>16</xdr:row>
      <xdr:rowOff>0</xdr:rowOff>
    </xdr:to>
    <xdr:sp macro="" textlink="">
      <xdr:nvSpPr>
        <xdr:cNvPr id="23576" name="WordArt 24"/>
        <xdr:cNvSpPr>
          <a:spLocks noChangeArrowheads="1" noChangeShapeType="1" noTextEdit="1"/>
        </xdr:cNvSpPr>
      </xdr:nvSpPr>
      <xdr:spPr bwMode="auto">
        <a:xfrm>
          <a:off x="6877050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16</xdr:row>
      <xdr:rowOff>0</xdr:rowOff>
    </xdr:from>
    <xdr:to>
      <xdr:col>38</xdr:col>
      <xdr:colOff>552450</xdr:colOff>
      <xdr:row>16</xdr:row>
      <xdr:rowOff>0</xdr:rowOff>
    </xdr:to>
    <xdr:sp macro="" textlink="">
      <xdr:nvSpPr>
        <xdr:cNvPr id="23577" name="WordArt 25"/>
        <xdr:cNvSpPr>
          <a:spLocks noChangeArrowheads="1" noChangeShapeType="1" noTextEdit="1"/>
        </xdr:cNvSpPr>
      </xdr:nvSpPr>
      <xdr:spPr bwMode="auto">
        <a:xfrm>
          <a:off x="6905625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41</xdr:col>
      <xdr:colOff>257175</xdr:colOff>
      <xdr:row>16</xdr:row>
      <xdr:rowOff>0</xdr:rowOff>
    </xdr:from>
    <xdr:to>
      <xdr:col>41</xdr:col>
      <xdr:colOff>581025</xdr:colOff>
      <xdr:row>16</xdr:row>
      <xdr:rowOff>0</xdr:rowOff>
    </xdr:to>
    <xdr:sp macro="" textlink="">
      <xdr:nvSpPr>
        <xdr:cNvPr id="24391" name="AutoShape 26"/>
        <xdr:cNvSpPr>
          <a:spLocks noChangeArrowheads="1"/>
        </xdr:cNvSpPr>
      </xdr:nvSpPr>
      <xdr:spPr bwMode="auto">
        <a:xfrm>
          <a:off x="8743950" y="2638425"/>
          <a:ext cx="3238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38</xdr:col>
      <xdr:colOff>180975</xdr:colOff>
      <xdr:row>16</xdr:row>
      <xdr:rowOff>0</xdr:rowOff>
    </xdr:from>
    <xdr:to>
      <xdr:col>38</xdr:col>
      <xdr:colOff>428625</xdr:colOff>
      <xdr:row>16</xdr:row>
      <xdr:rowOff>0</xdr:rowOff>
    </xdr:to>
    <xdr:sp macro="" textlink="">
      <xdr:nvSpPr>
        <xdr:cNvPr id="23579" name="WordArt 27"/>
        <xdr:cNvSpPr>
          <a:spLocks noChangeArrowheads="1" noChangeShapeType="1" noTextEdit="1"/>
        </xdr:cNvSpPr>
      </xdr:nvSpPr>
      <xdr:spPr bwMode="auto">
        <a:xfrm>
          <a:off x="6838950" y="26384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16</xdr:row>
      <xdr:rowOff>0</xdr:rowOff>
    </xdr:from>
    <xdr:to>
      <xdr:col>38</xdr:col>
      <xdr:colOff>523875</xdr:colOff>
      <xdr:row>16</xdr:row>
      <xdr:rowOff>0</xdr:rowOff>
    </xdr:to>
    <xdr:sp macro="" textlink="">
      <xdr:nvSpPr>
        <xdr:cNvPr id="23580" name="WordArt 28"/>
        <xdr:cNvSpPr>
          <a:spLocks noChangeArrowheads="1" noChangeShapeType="1" noTextEdit="1"/>
        </xdr:cNvSpPr>
      </xdr:nvSpPr>
      <xdr:spPr bwMode="auto">
        <a:xfrm>
          <a:off x="6877050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16</xdr:row>
      <xdr:rowOff>0</xdr:rowOff>
    </xdr:from>
    <xdr:to>
      <xdr:col>38</xdr:col>
      <xdr:colOff>552450</xdr:colOff>
      <xdr:row>16</xdr:row>
      <xdr:rowOff>0</xdr:rowOff>
    </xdr:to>
    <xdr:sp macro="" textlink="">
      <xdr:nvSpPr>
        <xdr:cNvPr id="23581" name="WordArt 29"/>
        <xdr:cNvSpPr>
          <a:spLocks noChangeArrowheads="1" noChangeShapeType="1" noTextEdit="1"/>
        </xdr:cNvSpPr>
      </xdr:nvSpPr>
      <xdr:spPr bwMode="auto">
        <a:xfrm>
          <a:off x="6905625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16</xdr:row>
      <xdr:rowOff>0</xdr:rowOff>
    </xdr:from>
    <xdr:to>
      <xdr:col>38</xdr:col>
      <xdr:colOff>428625</xdr:colOff>
      <xdr:row>16</xdr:row>
      <xdr:rowOff>0</xdr:rowOff>
    </xdr:to>
    <xdr:sp macro="" textlink="">
      <xdr:nvSpPr>
        <xdr:cNvPr id="23582" name="WordArt 30"/>
        <xdr:cNvSpPr>
          <a:spLocks noChangeArrowheads="1" noChangeShapeType="1" noTextEdit="1"/>
        </xdr:cNvSpPr>
      </xdr:nvSpPr>
      <xdr:spPr bwMode="auto">
        <a:xfrm>
          <a:off x="6838950" y="26384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16</xdr:row>
      <xdr:rowOff>0</xdr:rowOff>
    </xdr:from>
    <xdr:to>
      <xdr:col>38</xdr:col>
      <xdr:colOff>523875</xdr:colOff>
      <xdr:row>16</xdr:row>
      <xdr:rowOff>0</xdr:rowOff>
    </xdr:to>
    <xdr:sp macro="" textlink="">
      <xdr:nvSpPr>
        <xdr:cNvPr id="23583" name="WordArt 31"/>
        <xdr:cNvSpPr>
          <a:spLocks noChangeArrowheads="1" noChangeShapeType="1" noTextEdit="1"/>
        </xdr:cNvSpPr>
      </xdr:nvSpPr>
      <xdr:spPr bwMode="auto">
        <a:xfrm>
          <a:off x="6877050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16</xdr:row>
      <xdr:rowOff>0</xdr:rowOff>
    </xdr:from>
    <xdr:to>
      <xdr:col>38</xdr:col>
      <xdr:colOff>552450</xdr:colOff>
      <xdr:row>16</xdr:row>
      <xdr:rowOff>0</xdr:rowOff>
    </xdr:to>
    <xdr:sp macro="" textlink="">
      <xdr:nvSpPr>
        <xdr:cNvPr id="23584" name="WordArt 32"/>
        <xdr:cNvSpPr>
          <a:spLocks noChangeArrowheads="1" noChangeShapeType="1" noTextEdit="1"/>
        </xdr:cNvSpPr>
      </xdr:nvSpPr>
      <xdr:spPr bwMode="auto">
        <a:xfrm>
          <a:off x="6905625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16</xdr:row>
      <xdr:rowOff>0</xdr:rowOff>
    </xdr:from>
    <xdr:to>
      <xdr:col>38</xdr:col>
      <xdr:colOff>428625</xdr:colOff>
      <xdr:row>16</xdr:row>
      <xdr:rowOff>0</xdr:rowOff>
    </xdr:to>
    <xdr:sp macro="" textlink="">
      <xdr:nvSpPr>
        <xdr:cNvPr id="23585" name="WordArt 33"/>
        <xdr:cNvSpPr>
          <a:spLocks noChangeArrowheads="1" noChangeShapeType="1" noTextEdit="1"/>
        </xdr:cNvSpPr>
      </xdr:nvSpPr>
      <xdr:spPr bwMode="auto">
        <a:xfrm>
          <a:off x="6838950" y="26384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16</xdr:row>
      <xdr:rowOff>0</xdr:rowOff>
    </xdr:from>
    <xdr:to>
      <xdr:col>38</xdr:col>
      <xdr:colOff>523875</xdr:colOff>
      <xdr:row>16</xdr:row>
      <xdr:rowOff>0</xdr:rowOff>
    </xdr:to>
    <xdr:sp macro="" textlink="">
      <xdr:nvSpPr>
        <xdr:cNvPr id="23586" name="WordArt 34"/>
        <xdr:cNvSpPr>
          <a:spLocks noChangeArrowheads="1" noChangeShapeType="1" noTextEdit="1"/>
        </xdr:cNvSpPr>
      </xdr:nvSpPr>
      <xdr:spPr bwMode="auto">
        <a:xfrm>
          <a:off x="6877050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16</xdr:row>
      <xdr:rowOff>0</xdr:rowOff>
    </xdr:from>
    <xdr:to>
      <xdr:col>38</xdr:col>
      <xdr:colOff>552450</xdr:colOff>
      <xdr:row>16</xdr:row>
      <xdr:rowOff>0</xdr:rowOff>
    </xdr:to>
    <xdr:sp macro="" textlink="">
      <xdr:nvSpPr>
        <xdr:cNvPr id="23587" name="WordArt 35"/>
        <xdr:cNvSpPr>
          <a:spLocks noChangeArrowheads="1" noChangeShapeType="1" noTextEdit="1"/>
        </xdr:cNvSpPr>
      </xdr:nvSpPr>
      <xdr:spPr bwMode="auto">
        <a:xfrm>
          <a:off x="6905625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16</xdr:row>
      <xdr:rowOff>0</xdr:rowOff>
    </xdr:from>
    <xdr:to>
      <xdr:col>38</xdr:col>
      <xdr:colOff>428625</xdr:colOff>
      <xdr:row>16</xdr:row>
      <xdr:rowOff>0</xdr:rowOff>
    </xdr:to>
    <xdr:sp macro="" textlink="">
      <xdr:nvSpPr>
        <xdr:cNvPr id="23588" name="WordArt 36"/>
        <xdr:cNvSpPr>
          <a:spLocks noChangeArrowheads="1" noChangeShapeType="1" noTextEdit="1"/>
        </xdr:cNvSpPr>
      </xdr:nvSpPr>
      <xdr:spPr bwMode="auto">
        <a:xfrm>
          <a:off x="6838950" y="26384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16</xdr:row>
      <xdr:rowOff>0</xdr:rowOff>
    </xdr:from>
    <xdr:to>
      <xdr:col>38</xdr:col>
      <xdr:colOff>523875</xdr:colOff>
      <xdr:row>16</xdr:row>
      <xdr:rowOff>0</xdr:rowOff>
    </xdr:to>
    <xdr:sp macro="" textlink="">
      <xdr:nvSpPr>
        <xdr:cNvPr id="23589" name="WordArt 37"/>
        <xdr:cNvSpPr>
          <a:spLocks noChangeArrowheads="1" noChangeShapeType="1" noTextEdit="1"/>
        </xdr:cNvSpPr>
      </xdr:nvSpPr>
      <xdr:spPr bwMode="auto">
        <a:xfrm>
          <a:off x="6877050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16</xdr:row>
      <xdr:rowOff>0</xdr:rowOff>
    </xdr:from>
    <xdr:to>
      <xdr:col>38</xdr:col>
      <xdr:colOff>552450</xdr:colOff>
      <xdr:row>16</xdr:row>
      <xdr:rowOff>0</xdr:rowOff>
    </xdr:to>
    <xdr:sp macro="" textlink="">
      <xdr:nvSpPr>
        <xdr:cNvPr id="23590" name="WordArt 38"/>
        <xdr:cNvSpPr>
          <a:spLocks noChangeArrowheads="1" noChangeShapeType="1" noTextEdit="1"/>
        </xdr:cNvSpPr>
      </xdr:nvSpPr>
      <xdr:spPr bwMode="auto">
        <a:xfrm>
          <a:off x="6905625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16</xdr:row>
      <xdr:rowOff>0</xdr:rowOff>
    </xdr:from>
    <xdr:to>
      <xdr:col>38</xdr:col>
      <xdr:colOff>428625</xdr:colOff>
      <xdr:row>16</xdr:row>
      <xdr:rowOff>0</xdr:rowOff>
    </xdr:to>
    <xdr:sp macro="" textlink="">
      <xdr:nvSpPr>
        <xdr:cNvPr id="23591" name="WordArt 39"/>
        <xdr:cNvSpPr>
          <a:spLocks noChangeArrowheads="1" noChangeShapeType="1" noTextEdit="1"/>
        </xdr:cNvSpPr>
      </xdr:nvSpPr>
      <xdr:spPr bwMode="auto">
        <a:xfrm>
          <a:off x="6838950" y="26384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16</xdr:row>
      <xdr:rowOff>0</xdr:rowOff>
    </xdr:from>
    <xdr:to>
      <xdr:col>38</xdr:col>
      <xdr:colOff>523875</xdr:colOff>
      <xdr:row>16</xdr:row>
      <xdr:rowOff>0</xdr:rowOff>
    </xdr:to>
    <xdr:sp macro="" textlink="">
      <xdr:nvSpPr>
        <xdr:cNvPr id="23592" name="WordArt 40"/>
        <xdr:cNvSpPr>
          <a:spLocks noChangeArrowheads="1" noChangeShapeType="1" noTextEdit="1"/>
        </xdr:cNvSpPr>
      </xdr:nvSpPr>
      <xdr:spPr bwMode="auto">
        <a:xfrm>
          <a:off x="6877050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16</xdr:row>
      <xdr:rowOff>0</xdr:rowOff>
    </xdr:from>
    <xdr:to>
      <xdr:col>38</xdr:col>
      <xdr:colOff>552450</xdr:colOff>
      <xdr:row>16</xdr:row>
      <xdr:rowOff>0</xdr:rowOff>
    </xdr:to>
    <xdr:sp macro="" textlink="">
      <xdr:nvSpPr>
        <xdr:cNvPr id="23593" name="WordArt 41"/>
        <xdr:cNvSpPr>
          <a:spLocks noChangeArrowheads="1" noChangeShapeType="1" noTextEdit="1"/>
        </xdr:cNvSpPr>
      </xdr:nvSpPr>
      <xdr:spPr bwMode="auto">
        <a:xfrm>
          <a:off x="6905625" y="26384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228600</xdr:colOff>
      <xdr:row>22</xdr:row>
      <xdr:rowOff>76200</xdr:rowOff>
    </xdr:from>
    <xdr:to>
      <xdr:col>38</xdr:col>
      <xdr:colOff>476250</xdr:colOff>
      <xdr:row>26</xdr:row>
      <xdr:rowOff>76200</xdr:rowOff>
    </xdr:to>
    <xdr:sp macro="" textlink="">
      <xdr:nvSpPr>
        <xdr:cNvPr id="23597" name="WordArt 45"/>
        <xdr:cNvSpPr>
          <a:spLocks noChangeArrowheads="1" noChangeShapeType="1" noTextEdit="1"/>
        </xdr:cNvSpPr>
      </xdr:nvSpPr>
      <xdr:spPr bwMode="auto">
        <a:xfrm>
          <a:off x="6886575" y="367665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41</xdr:col>
      <xdr:colOff>266700</xdr:colOff>
      <xdr:row>44</xdr:row>
      <xdr:rowOff>0</xdr:rowOff>
    </xdr:from>
    <xdr:to>
      <xdr:col>41</xdr:col>
      <xdr:colOff>590550</xdr:colOff>
      <xdr:row>48</xdr:row>
      <xdr:rowOff>19050</xdr:rowOff>
    </xdr:to>
    <xdr:sp macro="" textlink="">
      <xdr:nvSpPr>
        <xdr:cNvPr id="24408" name="AutoShape 64"/>
        <xdr:cNvSpPr>
          <a:spLocks noChangeArrowheads="1"/>
        </xdr:cNvSpPr>
      </xdr:nvSpPr>
      <xdr:spPr bwMode="auto">
        <a:xfrm>
          <a:off x="8753475" y="7286625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38</xdr:col>
      <xdr:colOff>180975</xdr:colOff>
      <xdr:row>35</xdr:row>
      <xdr:rowOff>38100</xdr:rowOff>
    </xdr:from>
    <xdr:to>
      <xdr:col>38</xdr:col>
      <xdr:colOff>428625</xdr:colOff>
      <xdr:row>38</xdr:row>
      <xdr:rowOff>66675</xdr:rowOff>
    </xdr:to>
    <xdr:sp macro="" textlink="">
      <xdr:nvSpPr>
        <xdr:cNvPr id="23617" name="WordArt 65"/>
        <xdr:cNvSpPr>
          <a:spLocks noChangeArrowheads="1" noChangeShapeType="1" noTextEdit="1"/>
        </xdr:cNvSpPr>
      </xdr:nvSpPr>
      <xdr:spPr bwMode="auto">
        <a:xfrm>
          <a:off x="6838950" y="582930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247650</xdr:colOff>
      <xdr:row>43</xdr:row>
      <xdr:rowOff>0</xdr:rowOff>
    </xdr:from>
    <xdr:to>
      <xdr:col>38</xdr:col>
      <xdr:colOff>552450</xdr:colOff>
      <xdr:row>47</xdr:row>
      <xdr:rowOff>38100</xdr:rowOff>
    </xdr:to>
    <xdr:sp macro="" textlink="">
      <xdr:nvSpPr>
        <xdr:cNvPr id="23618" name="WordArt 66"/>
        <xdr:cNvSpPr>
          <a:spLocks noChangeArrowheads="1" noChangeShapeType="1" noTextEdit="1"/>
        </xdr:cNvSpPr>
      </xdr:nvSpPr>
      <xdr:spPr bwMode="auto">
        <a:xfrm>
          <a:off x="6905625" y="7134225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180975</xdr:colOff>
      <xdr:row>50</xdr:row>
      <xdr:rowOff>0</xdr:rowOff>
    </xdr:from>
    <xdr:to>
      <xdr:col>38</xdr:col>
      <xdr:colOff>428625</xdr:colOff>
      <xdr:row>50</xdr:row>
      <xdr:rowOff>0</xdr:rowOff>
    </xdr:to>
    <xdr:sp macro="" textlink="">
      <xdr:nvSpPr>
        <xdr:cNvPr id="23619" name="WordArt 67"/>
        <xdr:cNvSpPr>
          <a:spLocks noChangeArrowheads="1" noChangeShapeType="1" noTextEdit="1"/>
        </xdr:cNvSpPr>
      </xdr:nvSpPr>
      <xdr:spPr bwMode="auto">
        <a:xfrm>
          <a:off x="6838950" y="82391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50</xdr:row>
      <xdr:rowOff>0</xdr:rowOff>
    </xdr:from>
    <xdr:to>
      <xdr:col>38</xdr:col>
      <xdr:colOff>523875</xdr:colOff>
      <xdr:row>50</xdr:row>
      <xdr:rowOff>0</xdr:rowOff>
    </xdr:to>
    <xdr:sp macro="" textlink="">
      <xdr:nvSpPr>
        <xdr:cNvPr id="23620" name="WordArt 68"/>
        <xdr:cNvSpPr>
          <a:spLocks noChangeArrowheads="1" noChangeShapeType="1" noTextEdit="1"/>
        </xdr:cNvSpPr>
      </xdr:nvSpPr>
      <xdr:spPr bwMode="auto">
        <a:xfrm>
          <a:off x="6877050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50</xdr:row>
      <xdr:rowOff>0</xdr:rowOff>
    </xdr:from>
    <xdr:to>
      <xdr:col>38</xdr:col>
      <xdr:colOff>552450</xdr:colOff>
      <xdr:row>50</xdr:row>
      <xdr:rowOff>0</xdr:rowOff>
    </xdr:to>
    <xdr:sp macro="" textlink="">
      <xdr:nvSpPr>
        <xdr:cNvPr id="23621" name="WordArt 69"/>
        <xdr:cNvSpPr>
          <a:spLocks noChangeArrowheads="1" noChangeShapeType="1" noTextEdit="1"/>
        </xdr:cNvSpPr>
      </xdr:nvSpPr>
      <xdr:spPr bwMode="auto">
        <a:xfrm>
          <a:off x="6905625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50</xdr:row>
      <xdr:rowOff>0</xdr:rowOff>
    </xdr:from>
    <xdr:to>
      <xdr:col>38</xdr:col>
      <xdr:colOff>428625</xdr:colOff>
      <xdr:row>50</xdr:row>
      <xdr:rowOff>0</xdr:rowOff>
    </xdr:to>
    <xdr:sp macro="" textlink="">
      <xdr:nvSpPr>
        <xdr:cNvPr id="23622" name="WordArt 70"/>
        <xdr:cNvSpPr>
          <a:spLocks noChangeArrowheads="1" noChangeShapeType="1" noTextEdit="1"/>
        </xdr:cNvSpPr>
      </xdr:nvSpPr>
      <xdr:spPr bwMode="auto">
        <a:xfrm>
          <a:off x="6838950" y="82391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50</xdr:row>
      <xdr:rowOff>0</xdr:rowOff>
    </xdr:from>
    <xdr:to>
      <xdr:col>38</xdr:col>
      <xdr:colOff>523875</xdr:colOff>
      <xdr:row>50</xdr:row>
      <xdr:rowOff>0</xdr:rowOff>
    </xdr:to>
    <xdr:sp macro="" textlink="">
      <xdr:nvSpPr>
        <xdr:cNvPr id="23623" name="WordArt 71"/>
        <xdr:cNvSpPr>
          <a:spLocks noChangeArrowheads="1" noChangeShapeType="1" noTextEdit="1"/>
        </xdr:cNvSpPr>
      </xdr:nvSpPr>
      <xdr:spPr bwMode="auto">
        <a:xfrm>
          <a:off x="6877050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50</xdr:row>
      <xdr:rowOff>0</xdr:rowOff>
    </xdr:from>
    <xdr:to>
      <xdr:col>38</xdr:col>
      <xdr:colOff>552450</xdr:colOff>
      <xdr:row>50</xdr:row>
      <xdr:rowOff>0</xdr:rowOff>
    </xdr:to>
    <xdr:sp macro="" textlink="">
      <xdr:nvSpPr>
        <xdr:cNvPr id="23624" name="WordArt 72"/>
        <xdr:cNvSpPr>
          <a:spLocks noChangeArrowheads="1" noChangeShapeType="1" noTextEdit="1"/>
        </xdr:cNvSpPr>
      </xdr:nvSpPr>
      <xdr:spPr bwMode="auto">
        <a:xfrm>
          <a:off x="6905625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50</xdr:row>
      <xdr:rowOff>0</xdr:rowOff>
    </xdr:from>
    <xdr:to>
      <xdr:col>38</xdr:col>
      <xdr:colOff>428625</xdr:colOff>
      <xdr:row>50</xdr:row>
      <xdr:rowOff>0</xdr:rowOff>
    </xdr:to>
    <xdr:sp macro="" textlink="">
      <xdr:nvSpPr>
        <xdr:cNvPr id="23625" name="WordArt 73"/>
        <xdr:cNvSpPr>
          <a:spLocks noChangeArrowheads="1" noChangeShapeType="1" noTextEdit="1"/>
        </xdr:cNvSpPr>
      </xdr:nvSpPr>
      <xdr:spPr bwMode="auto">
        <a:xfrm>
          <a:off x="6838950" y="82391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50</xdr:row>
      <xdr:rowOff>0</xdr:rowOff>
    </xdr:from>
    <xdr:to>
      <xdr:col>38</xdr:col>
      <xdr:colOff>523875</xdr:colOff>
      <xdr:row>50</xdr:row>
      <xdr:rowOff>0</xdr:rowOff>
    </xdr:to>
    <xdr:sp macro="" textlink="">
      <xdr:nvSpPr>
        <xdr:cNvPr id="23626" name="WordArt 74"/>
        <xdr:cNvSpPr>
          <a:spLocks noChangeArrowheads="1" noChangeShapeType="1" noTextEdit="1"/>
        </xdr:cNvSpPr>
      </xdr:nvSpPr>
      <xdr:spPr bwMode="auto">
        <a:xfrm>
          <a:off x="6877050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50</xdr:row>
      <xdr:rowOff>0</xdr:rowOff>
    </xdr:from>
    <xdr:to>
      <xdr:col>38</xdr:col>
      <xdr:colOff>552450</xdr:colOff>
      <xdr:row>50</xdr:row>
      <xdr:rowOff>0</xdr:rowOff>
    </xdr:to>
    <xdr:sp macro="" textlink="">
      <xdr:nvSpPr>
        <xdr:cNvPr id="23627" name="WordArt 75"/>
        <xdr:cNvSpPr>
          <a:spLocks noChangeArrowheads="1" noChangeShapeType="1" noTextEdit="1"/>
        </xdr:cNvSpPr>
      </xdr:nvSpPr>
      <xdr:spPr bwMode="auto">
        <a:xfrm>
          <a:off x="6905625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50</xdr:row>
      <xdr:rowOff>0</xdr:rowOff>
    </xdr:from>
    <xdr:to>
      <xdr:col>38</xdr:col>
      <xdr:colOff>428625</xdr:colOff>
      <xdr:row>50</xdr:row>
      <xdr:rowOff>0</xdr:rowOff>
    </xdr:to>
    <xdr:sp macro="" textlink="">
      <xdr:nvSpPr>
        <xdr:cNvPr id="23628" name="WordArt 76"/>
        <xdr:cNvSpPr>
          <a:spLocks noChangeArrowheads="1" noChangeShapeType="1" noTextEdit="1"/>
        </xdr:cNvSpPr>
      </xdr:nvSpPr>
      <xdr:spPr bwMode="auto">
        <a:xfrm>
          <a:off x="6838950" y="82391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50</xdr:row>
      <xdr:rowOff>0</xdr:rowOff>
    </xdr:from>
    <xdr:to>
      <xdr:col>38</xdr:col>
      <xdr:colOff>523875</xdr:colOff>
      <xdr:row>50</xdr:row>
      <xdr:rowOff>0</xdr:rowOff>
    </xdr:to>
    <xdr:sp macro="" textlink="">
      <xdr:nvSpPr>
        <xdr:cNvPr id="23629" name="WordArt 77"/>
        <xdr:cNvSpPr>
          <a:spLocks noChangeArrowheads="1" noChangeShapeType="1" noTextEdit="1"/>
        </xdr:cNvSpPr>
      </xdr:nvSpPr>
      <xdr:spPr bwMode="auto">
        <a:xfrm>
          <a:off x="6877050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50</xdr:row>
      <xdr:rowOff>0</xdr:rowOff>
    </xdr:from>
    <xdr:to>
      <xdr:col>38</xdr:col>
      <xdr:colOff>552450</xdr:colOff>
      <xdr:row>50</xdr:row>
      <xdr:rowOff>0</xdr:rowOff>
    </xdr:to>
    <xdr:sp macro="" textlink="">
      <xdr:nvSpPr>
        <xdr:cNvPr id="23630" name="WordArt 78"/>
        <xdr:cNvSpPr>
          <a:spLocks noChangeArrowheads="1" noChangeShapeType="1" noTextEdit="1"/>
        </xdr:cNvSpPr>
      </xdr:nvSpPr>
      <xdr:spPr bwMode="auto">
        <a:xfrm>
          <a:off x="6905625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50</xdr:row>
      <xdr:rowOff>0</xdr:rowOff>
    </xdr:from>
    <xdr:to>
      <xdr:col>38</xdr:col>
      <xdr:colOff>428625</xdr:colOff>
      <xdr:row>50</xdr:row>
      <xdr:rowOff>0</xdr:rowOff>
    </xdr:to>
    <xdr:sp macro="" textlink="">
      <xdr:nvSpPr>
        <xdr:cNvPr id="23631" name="WordArt 79"/>
        <xdr:cNvSpPr>
          <a:spLocks noChangeArrowheads="1" noChangeShapeType="1" noTextEdit="1"/>
        </xdr:cNvSpPr>
      </xdr:nvSpPr>
      <xdr:spPr bwMode="auto">
        <a:xfrm>
          <a:off x="6838950" y="82391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50</xdr:row>
      <xdr:rowOff>0</xdr:rowOff>
    </xdr:from>
    <xdr:to>
      <xdr:col>38</xdr:col>
      <xdr:colOff>523875</xdr:colOff>
      <xdr:row>50</xdr:row>
      <xdr:rowOff>0</xdr:rowOff>
    </xdr:to>
    <xdr:sp macro="" textlink="">
      <xdr:nvSpPr>
        <xdr:cNvPr id="23632" name="WordArt 80"/>
        <xdr:cNvSpPr>
          <a:spLocks noChangeArrowheads="1" noChangeShapeType="1" noTextEdit="1"/>
        </xdr:cNvSpPr>
      </xdr:nvSpPr>
      <xdr:spPr bwMode="auto">
        <a:xfrm>
          <a:off x="6877050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50</xdr:row>
      <xdr:rowOff>0</xdr:rowOff>
    </xdr:from>
    <xdr:to>
      <xdr:col>38</xdr:col>
      <xdr:colOff>552450</xdr:colOff>
      <xdr:row>50</xdr:row>
      <xdr:rowOff>0</xdr:rowOff>
    </xdr:to>
    <xdr:sp macro="" textlink="">
      <xdr:nvSpPr>
        <xdr:cNvPr id="23633" name="WordArt 81"/>
        <xdr:cNvSpPr>
          <a:spLocks noChangeArrowheads="1" noChangeShapeType="1" noTextEdit="1"/>
        </xdr:cNvSpPr>
      </xdr:nvSpPr>
      <xdr:spPr bwMode="auto">
        <a:xfrm>
          <a:off x="6905625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50</xdr:row>
      <xdr:rowOff>0</xdr:rowOff>
    </xdr:from>
    <xdr:to>
      <xdr:col>38</xdr:col>
      <xdr:colOff>428625</xdr:colOff>
      <xdr:row>50</xdr:row>
      <xdr:rowOff>0</xdr:rowOff>
    </xdr:to>
    <xdr:sp macro="" textlink="">
      <xdr:nvSpPr>
        <xdr:cNvPr id="23634" name="WordArt 82"/>
        <xdr:cNvSpPr>
          <a:spLocks noChangeArrowheads="1" noChangeShapeType="1" noTextEdit="1"/>
        </xdr:cNvSpPr>
      </xdr:nvSpPr>
      <xdr:spPr bwMode="auto">
        <a:xfrm>
          <a:off x="6838950" y="82391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50</xdr:row>
      <xdr:rowOff>0</xdr:rowOff>
    </xdr:from>
    <xdr:to>
      <xdr:col>38</xdr:col>
      <xdr:colOff>523875</xdr:colOff>
      <xdr:row>50</xdr:row>
      <xdr:rowOff>0</xdr:rowOff>
    </xdr:to>
    <xdr:sp macro="" textlink="">
      <xdr:nvSpPr>
        <xdr:cNvPr id="23635" name="WordArt 83"/>
        <xdr:cNvSpPr>
          <a:spLocks noChangeArrowheads="1" noChangeShapeType="1" noTextEdit="1"/>
        </xdr:cNvSpPr>
      </xdr:nvSpPr>
      <xdr:spPr bwMode="auto">
        <a:xfrm>
          <a:off x="6877050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50</xdr:row>
      <xdr:rowOff>0</xdr:rowOff>
    </xdr:from>
    <xdr:to>
      <xdr:col>38</xdr:col>
      <xdr:colOff>552450</xdr:colOff>
      <xdr:row>50</xdr:row>
      <xdr:rowOff>0</xdr:rowOff>
    </xdr:to>
    <xdr:sp macro="" textlink="">
      <xdr:nvSpPr>
        <xdr:cNvPr id="23636" name="WordArt 84"/>
        <xdr:cNvSpPr>
          <a:spLocks noChangeArrowheads="1" noChangeShapeType="1" noTextEdit="1"/>
        </xdr:cNvSpPr>
      </xdr:nvSpPr>
      <xdr:spPr bwMode="auto">
        <a:xfrm>
          <a:off x="6905625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50</xdr:row>
      <xdr:rowOff>0</xdr:rowOff>
    </xdr:from>
    <xdr:to>
      <xdr:col>38</xdr:col>
      <xdr:colOff>428625</xdr:colOff>
      <xdr:row>50</xdr:row>
      <xdr:rowOff>0</xdr:rowOff>
    </xdr:to>
    <xdr:sp macro="" textlink="">
      <xdr:nvSpPr>
        <xdr:cNvPr id="23637" name="WordArt 85"/>
        <xdr:cNvSpPr>
          <a:spLocks noChangeArrowheads="1" noChangeShapeType="1" noTextEdit="1"/>
        </xdr:cNvSpPr>
      </xdr:nvSpPr>
      <xdr:spPr bwMode="auto">
        <a:xfrm>
          <a:off x="6838950" y="82391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50</xdr:row>
      <xdr:rowOff>0</xdr:rowOff>
    </xdr:from>
    <xdr:to>
      <xdr:col>38</xdr:col>
      <xdr:colOff>523875</xdr:colOff>
      <xdr:row>50</xdr:row>
      <xdr:rowOff>0</xdr:rowOff>
    </xdr:to>
    <xdr:sp macro="" textlink="">
      <xdr:nvSpPr>
        <xdr:cNvPr id="23638" name="WordArt 86"/>
        <xdr:cNvSpPr>
          <a:spLocks noChangeArrowheads="1" noChangeShapeType="1" noTextEdit="1"/>
        </xdr:cNvSpPr>
      </xdr:nvSpPr>
      <xdr:spPr bwMode="auto">
        <a:xfrm>
          <a:off x="6877050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50</xdr:row>
      <xdr:rowOff>0</xdr:rowOff>
    </xdr:from>
    <xdr:to>
      <xdr:col>38</xdr:col>
      <xdr:colOff>552450</xdr:colOff>
      <xdr:row>50</xdr:row>
      <xdr:rowOff>0</xdr:rowOff>
    </xdr:to>
    <xdr:sp macro="" textlink="">
      <xdr:nvSpPr>
        <xdr:cNvPr id="23639" name="WordArt 87"/>
        <xdr:cNvSpPr>
          <a:spLocks noChangeArrowheads="1" noChangeShapeType="1" noTextEdit="1"/>
        </xdr:cNvSpPr>
      </xdr:nvSpPr>
      <xdr:spPr bwMode="auto">
        <a:xfrm>
          <a:off x="6905625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50</xdr:row>
      <xdr:rowOff>0</xdr:rowOff>
    </xdr:from>
    <xdr:to>
      <xdr:col>38</xdr:col>
      <xdr:colOff>428625</xdr:colOff>
      <xdr:row>50</xdr:row>
      <xdr:rowOff>0</xdr:rowOff>
    </xdr:to>
    <xdr:sp macro="" textlink="">
      <xdr:nvSpPr>
        <xdr:cNvPr id="23640" name="WordArt 88"/>
        <xdr:cNvSpPr>
          <a:spLocks noChangeArrowheads="1" noChangeShapeType="1" noTextEdit="1"/>
        </xdr:cNvSpPr>
      </xdr:nvSpPr>
      <xdr:spPr bwMode="auto">
        <a:xfrm>
          <a:off x="6838950" y="82391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50</xdr:row>
      <xdr:rowOff>0</xdr:rowOff>
    </xdr:from>
    <xdr:to>
      <xdr:col>38</xdr:col>
      <xdr:colOff>523875</xdr:colOff>
      <xdr:row>50</xdr:row>
      <xdr:rowOff>0</xdr:rowOff>
    </xdr:to>
    <xdr:sp macro="" textlink="">
      <xdr:nvSpPr>
        <xdr:cNvPr id="23641" name="WordArt 89"/>
        <xdr:cNvSpPr>
          <a:spLocks noChangeArrowheads="1" noChangeShapeType="1" noTextEdit="1"/>
        </xdr:cNvSpPr>
      </xdr:nvSpPr>
      <xdr:spPr bwMode="auto">
        <a:xfrm>
          <a:off x="6877050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50</xdr:row>
      <xdr:rowOff>0</xdr:rowOff>
    </xdr:from>
    <xdr:to>
      <xdr:col>38</xdr:col>
      <xdr:colOff>552450</xdr:colOff>
      <xdr:row>50</xdr:row>
      <xdr:rowOff>0</xdr:rowOff>
    </xdr:to>
    <xdr:sp macro="" textlink="">
      <xdr:nvSpPr>
        <xdr:cNvPr id="23642" name="WordArt 90"/>
        <xdr:cNvSpPr>
          <a:spLocks noChangeArrowheads="1" noChangeShapeType="1" noTextEdit="1"/>
        </xdr:cNvSpPr>
      </xdr:nvSpPr>
      <xdr:spPr bwMode="auto">
        <a:xfrm>
          <a:off x="6905625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50</xdr:row>
      <xdr:rowOff>0</xdr:rowOff>
    </xdr:from>
    <xdr:to>
      <xdr:col>38</xdr:col>
      <xdr:colOff>428625</xdr:colOff>
      <xdr:row>50</xdr:row>
      <xdr:rowOff>0</xdr:rowOff>
    </xdr:to>
    <xdr:sp macro="" textlink="">
      <xdr:nvSpPr>
        <xdr:cNvPr id="23643" name="WordArt 91"/>
        <xdr:cNvSpPr>
          <a:spLocks noChangeArrowheads="1" noChangeShapeType="1" noTextEdit="1"/>
        </xdr:cNvSpPr>
      </xdr:nvSpPr>
      <xdr:spPr bwMode="auto">
        <a:xfrm>
          <a:off x="6838950" y="82391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50</xdr:row>
      <xdr:rowOff>0</xdr:rowOff>
    </xdr:from>
    <xdr:to>
      <xdr:col>38</xdr:col>
      <xdr:colOff>523875</xdr:colOff>
      <xdr:row>50</xdr:row>
      <xdr:rowOff>0</xdr:rowOff>
    </xdr:to>
    <xdr:sp macro="" textlink="">
      <xdr:nvSpPr>
        <xdr:cNvPr id="23644" name="WordArt 92"/>
        <xdr:cNvSpPr>
          <a:spLocks noChangeArrowheads="1" noChangeShapeType="1" noTextEdit="1"/>
        </xdr:cNvSpPr>
      </xdr:nvSpPr>
      <xdr:spPr bwMode="auto">
        <a:xfrm>
          <a:off x="6877050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50</xdr:row>
      <xdr:rowOff>0</xdr:rowOff>
    </xdr:from>
    <xdr:to>
      <xdr:col>38</xdr:col>
      <xdr:colOff>552450</xdr:colOff>
      <xdr:row>50</xdr:row>
      <xdr:rowOff>0</xdr:rowOff>
    </xdr:to>
    <xdr:sp macro="" textlink="">
      <xdr:nvSpPr>
        <xdr:cNvPr id="23645" name="WordArt 93"/>
        <xdr:cNvSpPr>
          <a:spLocks noChangeArrowheads="1" noChangeShapeType="1" noTextEdit="1"/>
        </xdr:cNvSpPr>
      </xdr:nvSpPr>
      <xdr:spPr bwMode="auto">
        <a:xfrm>
          <a:off x="6905625" y="82391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228600</xdr:colOff>
      <xdr:row>56</xdr:row>
      <xdr:rowOff>76200</xdr:rowOff>
    </xdr:from>
    <xdr:to>
      <xdr:col>38</xdr:col>
      <xdr:colOff>476250</xdr:colOff>
      <xdr:row>60</xdr:row>
      <xdr:rowOff>76200</xdr:rowOff>
    </xdr:to>
    <xdr:sp macro="" textlink="">
      <xdr:nvSpPr>
        <xdr:cNvPr id="23646" name="WordArt 94"/>
        <xdr:cNvSpPr>
          <a:spLocks noChangeArrowheads="1" noChangeShapeType="1" noTextEdit="1"/>
        </xdr:cNvSpPr>
      </xdr:nvSpPr>
      <xdr:spPr bwMode="auto">
        <a:xfrm>
          <a:off x="6886575" y="927735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41</xdr:col>
      <xdr:colOff>266700</xdr:colOff>
      <xdr:row>78</xdr:row>
      <xdr:rowOff>0</xdr:rowOff>
    </xdr:from>
    <xdr:to>
      <xdr:col>41</xdr:col>
      <xdr:colOff>590550</xdr:colOff>
      <xdr:row>82</xdr:row>
      <xdr:rowOff>19050</xdr:rowOff>
    </xdr:to>
    <xdr:sp macro="" textlink="">
      <xdr:nvSpPr>
        <xdr:cNvPr id="24439" name="AutoShape 95"/>
        <xdr:cNvSpPr>
          <a:spLocks noChangeArrowheads="1"/>
        </xdr:cNvSpPr>
      </xdr:nvSpPr>
      <xdr:spPr bwMode="auto">
        <a:xfrm>
          <a:off x="8753475" y="12773025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38</xdr:col>
      <xdr:colOff>180975</xdr:colOff>
      <xdr:row>69</xdr:row>
      <xdr:rowOff>38100</xdr:rowOff>
    </xdr:from>
    <xdr:to>
      <xdr:col>38</xdr:col>
      <xdr:colOff>428625</xdr:colOff>
      <xdr:row>72</xdr:row>
      <xdr:rowOff>66675</xdr:rowOff>
    </xdr:to>
    <xdr:sp macro="" textlink="">
      <xdr:nvSpPr>
        <xdr:cNvPr id="23648" name="WordArt 96"/>
        <xdr:cNvSpPr>
          <a:spLocks noChangeArrowheads="1" noChangeShapeType="1" noTextEdit="1"/>
        </xdr:cNvSpPr>
      </xdr:nvSpPr>
      <xdr:spPr bwMode="auto">
        <a:xfrm>
          <a:off x="6838950" y="1131570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247650</xdr:colOff>
      <xdr:row>77</xdr:row>
      <xdr:rowOff>0</xdr:rowOff>
    </xdr:from>
    <xdr:to>
      <xdr:col>38</xdr:col>
      <xdr:colOff>552450</xdr:colOff>
      <xdr:row>81</xdr:row>
      <xdr:rowOff>38100</xdr:rowOff>
    </xdr:to>
    <xdr:sp macro="" textlink="">
      <xdr:nvSpPr>
        <xdr:cNvPr id="23649" name="WordArt 97"/>
        <xdr:cNvSpPr>
          <a:spLocks noChangeArrowheads="1" noChangeShapeType="1" noTextEdit="1"/>
        </xdr:cNvSpPr>
      </xdr:nvSpPr>
      <xdr:spPr bwMode="auto">
        <a:xfrm>
          <a:off x="6905625" y="12620625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180975</xdr:colOff>
      <xdr:row>84</xdr:row>
      <xdr:rowOff>0</xdr:rowOff>
    </xdr:from>
    <xdr:to>
      <xdr:col>38</xdr:col>
      <xdr:colOff>428625</xdr:colOff>
      <xdr:row>84</xdr:row>
      <xdr:rowOff>0</xdr:rowOff>
    </xdr:to>
    <xdr:sp macro="" textlink="">
      <xdr:nvSpPr>
        <xdr:cNvPr id="23650" name="WordArt 98"/>
        <xdr:cNvSpPr>
          <a:spLocks noChangeArrowheads="1" noChangeShapeType="1" noTextEdit="1"/>
        </xdr:cNvSpPr>
      </xdr:nvSpPr>
      <xdr:spPr bwMode="auto">
        <a:xfrm>
          <a:off x="6838950" y="137255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84</xdr:row>
      <xdr:rowOff>0</xdr:rowOff>
    </xdr:from>
    <xdr:to>
      <xdr:col>38</xdr:col>
      <xdr:colOff>523875</xdr:colOff>
      <xdr:row>84</xdr:row>
      <xdr:rowOff>0</xdr:rowOff>
    </xdr:to>
    <xdr:sp macro="" textlink="">
      <xdr:nvSpPr>
        <xdr:cNvPr id="23651" name="WordArt 99"/>
        <xdr:cNvSpPr>
          <a:spLocks noChangeArrowheads="1" noChangeShapeType="1" noTextEdit="1"/>
        </xdr:cNvSpPr>
      </xdr:nvSpPr>
      <xdr:spPr bwMode="auto">
        <a:xfrm>
          <a:off x="6877050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84</xdr:row>
      <xdr:rowOff>0</xdr:rowOff>
    </xdr:from>
    <xdr:to>
      <xdr:col>38</xdr:col>
      <xdr:colOff>552450</xdr:colOff>
      <xdr:row>84</xdr:row>
      <xdr:rowOff>0</xdr:rowOff>
    </xdr:to>
    <xdr:sp macro="" textlink="">
      <xdr:nvSpPr>
        <xdr:cNvPr id="23652" name="WordArt 100"/>
        <xdr:cNvSpPr>
          <a:spLocks noChangeArrowheads="1" noChangeShapeType="1" noTextEdit="1"/>
        </xdr:cNvSpPr>
      </xdr:nvSpPr>
      <xdr:spPr bwMode="auto">
        <a:xfrm>
          <a:off x="6905625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84</xdr:row>
      <xdr:rowOff>0</xdr:rowOff>
    </xdr:from>
    <xdr:to>
      <xdr:col>38</xdr:col>
      <xdr:colOff>428625</xdr:colOff>
      <xdr:row>84</xdr:row>
      <xdr:rowOff>0</xdr:rowOff>
    </xdr:to>
    <xdr:sp macro="" textlink="">
      <xdr:nvSpPr>
        <xdr:cNvPr id="23653" name="WordArt 101"/>
        <xdr:cNvSpPr>
          <a:spLocks noChangeArrowheads="1" noChangeShapeType="1" noTextEdit="1"/>
        </xdr:cNvSpPr>
      </xdr:nvSpPr>
      <xdr:spPr bwMode="auto">
        <a:xfrm>
          <a:off x="6838950" y="137255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84</xdr:row>
      <xdr:rowOff>0</xdr:rowOff>
    </xdr:from>
    <xdr:to>
      <xdr:col>38</xdr:col>
      <xdr:colOff>523875</xdr:colOff>
      <xdr:row>84</xdr:row>
      <xdr:rowOff>0</xdr:rowOff>
    </xdr:to>
    <xdr:sp macro="" textlink="">
      <xdr:nvSpPr>
        <xdr:cNvPr id="23654" name="WordArt 102"/>
        <xdr:cNvSpPr>
          <a:spLocks noChangeArrowheads="1" noChangeShapeType="1" noTextEdit="1"/>
        </xdr:cNvSpPr>
      </xdr:nvSpPr>
      <xdr:spPr bwMode="auto">
        <a:xfrm>
          <a:off x="6877050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84</xdr:row>
      <xdr:rowOff>0</xdr:rowOff>
    </xdr:from>
    <xdr:to>
      <xdr:col>38</xdr:col>
      <xdr:colOff>552450</xdr:colOff>
      <xdr:row>84</xdr:row>
      <xdr:rowOff>0</xdr:rowOff>
    </xdr:to>
    <xdr:sp macro="" textlink="">
      <xdr:nvSpPr>
        <xdr:cNvPr id="23655" name="WordArt 103"/>
        <xdr:cNvSpPr>
          <a:spLocks noChangeArrowheads="1" noChangeShapeType="1" noTextEdit="1"/>
        </xdr:cNvSpPr>
      </xdr:nvSpPr>
      <xdr:spPr bwMode="auto">
        <a:xfrm>
          <a:off x="6905625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84</xdr:row>
      <xdr:rowOff>0</xdr:rowOff>
    </xdr:from>
    <xdr:to>
      <xdr:col>38</xdr:col>
      <xdr:colOff>428625</xdr:colOff>
      <xdr:row>84</xdr:row>
      <xdr:rowOff>0</xdr:rowOff>
    </xdr:to>
    <xdr:sp macro="" textlink="">
      <xdr:nvSpPr>
        <xdr:cNvPr id="23656" name="WordArt 104"/>
        <xdr:cNvSpPr>
          <a:spLocks noChangeArrowheads="1" noChangeShapeType="1" noTextEdit="1"/>
        </xdr:cNvSpPr>
      </xdr:nvSpPr>
      <xdr:spPr bwMode="auto">
        <a:xfrm>
          <a:off x="6838950" y="137255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84</xdr:row>
      <xdr:rowOff>0</xdr:rowOff>
    </xdr:from>
    <xdr:to>
      <xdr:col>38</xdr:col>
      <xdr:colOff>523875</xdr:colOff>
      <xdr:row>84</xdr:row>
      <xdr:rowOff>0</xdr:rowOff>
    </xdr:to>
    <xdr:sp macro="" textlink="">
      <xdr:nvSpPr>
        <xdr:cNvPr id="23657" name="WordArt 105"/>
        <xdr:cNvSpPr>
          <a:spLocks noChangeArrowheads="1" noChangeShapeType="1" noTextEdit="1"/>
        </xdr:cNvSpPr>
      </xdr:nvSpPr>
      <xdr:spPr bwMode="auto">
        <a:xfrm>
          <a:off x="6877050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84</xdr:row>
      <xdr:rowOff>0</xdr:rowOff>
    </xdr:from>
    <xdr:to>
      <xdr:col>38</xdr:col>
      <xdr:colOff>552450</xdr:colOff>
      <xdr:row>84</xdr:row>
      <xdr:rowOff>0</xdr:rowOff>
    </xdr:to>
    <xdr:sp macro="" textlink="">
      <xdr:nvSpPr>
        <xdr:cNvPr id="23658" name="WordArt 106"/>
        <xdr:cNvSpPr>
          <a:spLocks noChangeArrowheads="1" noChangeShapeType="1" noTextEdit="1"/>
        </xdr:cNvSpPr>
      </xdr:nvSpPr>
      <xdr:spPr bwMode="auto">
        <a:xfrm>
          <a:off x="6905625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84</xdr:row>
      <xdr:rowOff>0</xdr:rowOff>
    </xdr:from>
    <xdr:to>
      <xdr:col>38</xdr:col>
      <xdr:colOff>428625</xdr:colOff>
      <xdr:row>84</xdr:row>
      <xdr:rowOff>0</xdr:rowOff>
    </xdr:to>
    <xdr:sp macro="" textlink="">
      <xdr:nvSpPr>
        <xdr:cNvPr id="23659" name="WordArt 107"/>
        <xdr:cNvSpPr>
          <a:spLocks noChangeArrowheads="1" noChangeShapeType="1" noTextEdit="1"/>
        </xdr:cNvSpPr>
      </xdr:nvSpPr>
      <xdr:spPr bwMode="auto">
        <a:xfrm>
          <a:off x="6838950" y="137255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84</xdr:row>
      <xdr:rowOff>0</xdr:rowOff>
    </xdr:from>
    <xdr:to>
      <xdr:col>38</xdr:col>
      <xdr:colOff>523875</xdr:colOff>
      <xdr:row>84</xdr:row>
      <xdr:rowOff>0</xdr:rowOff>
    </xdr:to>
    <xdr:sp macro="" textlink="">
      <xdr:nvSpPr>
        <xdr:cNvPr id="23660" name="WordArt 108"/>
        <xdr:cNvSpPr>
          <a:spLocks noChangeArrowheads="1" noChangeShapeType="1" noTextEdit="1"/>
        </xdr:cNvSpPr>
      </xdr:nvSpPr>
      <xdr:spPr bwMode="auto">
        <a:xfrm>
          <a:off x="6877050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84</xdr:row>
      <xdr:rowOff>0</xdr:rowOff>
    </xdr:from>
    <xdr:to>
      <xdr:col>38</xdr:col>
      <xdr:colOff>552450</xdr:colOff>
      <xdr:row>84</xdr:row>
      <xdr:rowOff>0</xdr:rowOff>
    </xdr:to>
    <xdr:sp macro="" textlink="">
      <xdr:nvSpPr>
        <xdr:cNvPr id="23661" name="WordArt 109"/>
        <xdr:cNvSpPr>
          <a:spLocks noChangeArrowheads="1" noChangeShapeType="1" noTextEdit="1"/>
        </xdr:cNvSpPr>
      </xdr:nvSpPr>
      <xdr:spPr bwMode="auto">
        <a:xfrm>
          <a:off x="6905625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84</xdr:row>
      <xdr:rowOff>0</xdr:rowOff>
    </xdr:from>
    <xdr:to>
      <xdr:col>38</xdr:col>
      <xdr:colOff>428625</xdr:colOff>
      <xdr:row>84</xdr:row>
      <xdr:rowOff>0</xdr:rowOff>
    </xdr:to>
    <xdr:sp macro="" textlink="">
      <xdr:nvSpPr>
        <xdr:cNvPr id="23662" name="WordArt 110"/>
        <xdr:cNvSpPr>
          <a:spLocks noChangeArrowheads="1" noChangeShapeType="1" noTextEdit="1"/>
        </xdr:cNvSpPr>
      </xdr:nvSpPr>
      <xdr:spPr bwMode="auto">
        <a:xfrm>
          <a:off x="6838950" y="137255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84</xdr:row>
      <xdr:rowOff>0</xdr:rowOff>
    </xdr:from>
    <xdr:to>
      <xdr:col>38</xdr:col>
      <xdr:colOff>523875</xdr:colOff>
      <xdr:row>84</xdr:row>
      <xdr:rowOff>0</xdr:rowOff>
    </xdr:to>
    <xdr:sp macro="" textlink="">
      <xdr:nvSpPr>
        <xdr:cNvPr id="23663" name="WordArt 111"/>
        <xdr:cNvSpPr>
          <a:spLocks noChangeArrowheads="1" noChangeShapeType="1" noTextEdit="1"/>
        </xdr:cNvSpPr>
      </xdr:nvSpPr>
      <xdr:spPr bwMode="auto">
        <a:xfrm>
          <a:off x="6877050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84</xdr:row>
      <xdr:rowOff>0</xdr:rowOff>
    </xdr:from>
    <xdr:to>
      <xdr:col>38</xdr:col>
      <xdr:colOff>552450</xdr:colOff>
      <xdr:row>84</xdr:row>
      <xdr:rowOff>0</xdr:rowOff>
    </xdr:to>
    <xdr:sp macro="" textlink="">
      <xdr:nvSpPr>
        <xdr:cNvPr id="23664" name="WordArt 112"/>
        <xdr:cNvSpPr>
          <a:spLocks noChangeArrowheads="1" noChangeShapeType="1" noTextEdit="1"/>
        </xdr:cNvSpPr>
      </xdr:nvSpPr>
      <xdr:spPr bwMode="auto">
        <a:xfrm>
          <a:off x="6905625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84</xdr:row>
      <xdr:rowOff>0</xdr:rowOff>
    </xdr:from>
    <xdr:to>
      <xdr:col>38</xdr:col>
      <xdr:colOff>428625</xdr:colOff>
      <xdr:row>84</xdr:row>
      <xdr:rowOff>0</xdr:rowOff>
    </xdr:to>
    <xdr:sp macro="" textlink="">
      <xdr:nvSpPr>
        <xdr:cNvPr id="23665" name="WordArt 113"/>
        <xdr:cNvSpPr>
          <a:spLocks noChangeArrowheads="1" noChangeShapeType="1" noTextEdit="1"/>
        </xdr:cNvSpPr>
      </xdr:nvSpPr>
      <xdr:spPr bwMode="auto">
        <a:xfrm>
          <a:off x="6838950" y="137255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84</xdr:row>
      <xdr:rowOff>0</xdr:rowOff>
    </xdr:from>
    <xdr:to>
      <xdr:col>38</xdr:col>
      <xdr:colOff>523875</xdr:colOff>
      <xdr:row>84</xdr:row>
      <xdr:rowOff>0</xdr:rowOff>
    </xdr:to>
    <xdr:sp macro="" textlink="">
      <xdr:nvSpPr>
        <xdr:cNvPr id="23666" name="WordArt 114"/>
        <xdr:cNvSpPr>
          <a:spLocks noChangeArrowheads="1" noChangeShapeType="1" noTextEdit="1"/>
        </xdr:cNvSpPr>
      </xdr:nvSpPr>
      <xdr:spPr bwMode="auto">
        <a:xfrm>
          <a:off x="6877050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84</xdr:row>
      <xdr:rowOff>0</xdr:rowOff>
    </xdr:from>
    <xdr:to>
      <xdr:col>38</xdr:col>
      <xdr:colOff>552450</xdr:colOff>
      <xdr:row>84</xdr:row>
      <xdr:rowOff>0</xdr:rowOff>
    </xdr:to>
    <xdr:sp macro="" textlink="">
      <xdr:nvSpPr>
        <xdr:cNvPr id="23667" name="WordArt 115"/>
        <xdr:cNvSpPr>
          <a:spLocks noChangeArrowheads="1" noChangeShapeType="1" noTextEdit="1"/>
        </xdr:cNvSpPr>
      </xdr:nvSpPr>
      <xdr:spPr bwMode="auto">
        <a:xfrm>
          <a:off x="6905625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84</xdr:row>
      <xdr:rowOff>0</xdr:rowOff>
    </xdr:from>
    <xdr:to>
      <xdr:col>38</xdr:col>
      <xdr:colOff>428625</xdr:colOff>
      <xdr:row>84</xdr:row>
      <xdr:rowOff>0</xdr:rowOff>
    </xdr:to>
    <xdr:sp macro="" textlink="">
      <xdr:nvSpPr>
        <xdr:cNvPr id="23668" name="WordArt 116"/>
        <xdr:cNvSpPr>
          <a:spLocks noChangeArrowheads="1" noChangeShapeType="1" noTextEdit="1"/>
        </xdr:cNvSpPr>
      </xdr:nvSpPr>
      <xdr:spPr bwMode="auto">
        <a:xfrm>
          <a:off x="6838950" y="137255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84</xdr:row>
      <xdr:rowOff>0</xdr:rowOff>
    </xdr:from>
    <xdr:to>
      <xdr:col>38</xdr:col>
      <xdr:colOff>523875</xdr:colOff>
      <xdr:row>84</xdr:row>
      <xdr:rowOff>0</xdr:rowOff>
    </xdr:to>
    <xdr:sp macro="" textlink="">
      <xdr:nvSpPr>
        <xdr:cNvPr id="23669" name="WordArt 117"/>
        <xdr:cNvSpPr>
          <a:spLocks noChangeArrowheads="1" noChangeShapeType="1" noTextEdit="1"/>
        </xdr:cNvSpPr>
      </xdr:nvSpPr>
      <xdr:spPr bwMode="auto">
        <a:xfrm>
          <a:off x="6877050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84</xdr:row>
      <xdr:rowOff>0</xdr:rowOff>
    </xdr:from>
    <xdr:to>
      <xdr:col>38</xdr:col>
      <xdr:colOff>552450</xdr:colOff>
      <xdr:row>84</xdr:row>
      <xdr:rowOff>0</xdr:rowOff>
    </xdr:to>
    <xdr:sp macro="" textlink="">
      <xdr:nvSpPr>
        <xdr:cNvPr id="23670" name="WordArt 118"/>
        <xdr:cNvSpPr>
          <a:spLocks noChangeArrowheads="1" noChangeShapeType="1" noTextEdit="1"/>
        </xdr:cNvSpPr>
      </xdr:nvSpPr>
      <xdr:spPr bwMode="auto">
        <a:xfrm>
          <a:off x="6905625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84</xdr:row>
      <xdr:rowOff>0</xdr:rowOff>
    </xdr:from>
    <xdr:to>
      <xdr:col>38</xdr:col>
      <xdr:colOff>428625</xdr:colOff>
      <xdr:row>84</xdr:row>
      <xdr:rowOff>0</xdr:rowOff>
    </xdr:to>
    <xdr:sp macro="" textlink="">
      <xdr:nvSpPr>
        <xdr:cNvPr id="23671" name="WordArt 119"/>
        <xdr:cNvSpPr>
          <a:spLocks noChangeArrowheads="1" noChangeShapeType="1" noTextEdit="1"/>
        </xdr:cNvSpPr>
      </xdr:nvSpPr>
      <xdr:spPr bwMode="auto">
        <a:xfrm>
          <a:off x="6838950" y="137255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84</xdr:row>
      <xdr:rowOff>0</xdr:rowOff>
    </xdr:from>
    <xdr:to>
      <xdr:col>38</xdr:col>
      <xdr:colOff>523875</xdr:colOff>
      <xdr:row>84</xdr:row>
      <xdr:rowOff>0</xdr:rowOff>
    </xdr:to>
    <xdr:sp macro="" textlink="">
      <xdr:nvSpPr>
        <xdr:cNvPr id="23672" name="WordArt 120"/>
        <xdr:cNvSpPr>
          <a:spLocks noChangeArrowheads="1" noChangeShapeType="1" noTextEdit="1"/>
        </xdr:cNvSpPr>
      </xdr:nvSpPr>
      <xdr:spPr bwMode="auto">
        <a:xfrm>
          <a:off x="6877050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84</xdr:row>
      <xdr:rowOff>0</xdr:rowOff>
    </xdr:from>
    <xdr:to>
      <xdr:col>38</xdr:col>
      <xdr:colOff>552450</xdr:colOff>
      <xdr:row>84</xdr:row>
      <xdr:rowOff>0</xdr:rowOff>
    </xdr:to>
    <xdr:sp macro="" textlink="">
      <xdr:nvSpPr>
        <xdr:cNvPr id="23673" name="WordArt 121"/>
        <xdr:cNvSpPr>
          <a:spLocks noChangeArrowheads="1" noChangeShapeType="1" noTextEdit="1"/>
        </xdr:cNvSpPr>
      </xdr:nvSpPr>
      <xdr:spPr bwMode="auto">
        <a:xfrm>
          <a:off x="6905625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84</xdr:row>
      <xdr:rowOff>0</xdr:rowOff>
    </xdr:from>
    <xdr:to>
      <xdr:col>38</xdr:col>
      <xdr:colOff>428625</xdr:colOff>
      <xdr:row>84</xdr:row>
      <xdr:rowOff>0</xdr:rowOff>
    </xdr:to>
    <xdr:sp macro="" textlink="">
      <xdr:nvSpPr>
        <xdr:cNvPr id="23674" name="WordArt 122"/>
        <xdr:cNvSpPr>
          <a:spLocks noChangeArrowheads="1" noChangeShapeType="1" noTextEdit="1"/>
        </xdr:cNvSpPr>
      </xdr:nvSpPr>
      <xdr:spPr bwMode="auto">
        <a:xfrm>
          <a:off x="6838950" y="137255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84</xdr:row>
      <xdr:rowOff>0</xdr:rowOff>
    </xdr:from>
    <xdr:to>
      <xdr:col>38</xdr:col>
      <xdr:colOff>523875</xdr:colOff>
      <xdr:row>84</xdr:row>
      <xdr:rowOff>0</xdr:rowOff>
    </xdr:to>
    <xdr:sp macro="" textlink="">
      <xdr:nvSpPr>
        <xdr:cNvPr id="23675" name="WordArt 123"/>
        <xdr:cNvSpPr>
          <a:spLocks noChangeArrowheads="1" noChangeShapeType="1" noTextEdit="1"/>
        </xdr:cNvSpPr>
      </xdr:nvSpPr>
      <xdr:spPr bwMode="auto">
        <a:xfrm>
          <a:off x="6877050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84</xdr:row>
      <xdr:rowOff>0</xdr:rowOff>
    </xdr:from>
    <xdr:to>
      <xdr:col>38</xdr:col>
      <xdr:colOff>552450</xdr:colOff>
      <xdr:row>84</xdr:row>
      <xdr:rowOff>0</xdr:rowOff>
    </xdr:to>
    <xdr:sp macro="" textlink="">
      <xdr:nvSpPr>
        <xdr:cNvPr id="23676" name="WordArt 124"/>
        <xdr:cNvSpPr>
          <a:spLocks noChangeArrowheads="1" noChangeShapeType="1" noTextEdit="1"/>
        </xdr:cNvSpPr>
      </xdr:nvSpPr>
      <xdr:spPr bwMode="auto">
        <a:xfrm>
          <a:off x="6905625" y="137255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228600</xdr:colOff>
      <xdr:row>90</xdr:row>
      <xdr:rowOff>76200</xdr:rowOff>
    </xdr:from>
    <xdr:to>
      <xdr:col>38</xdr:col>
      <xdr:colOff>476250</xdr:colOff>
      <xdr:row>94</xdr:row>
      <xdr:rowOff>76200</xdr:rowOff>
    </xdr:to>
    <xdr:sp macro="" textlink="">
      <xdr:nvSpPr>
        <xdr:cNvPr id="23677" name="WordArt 125"/>
        <xdr:cNvSpPr>
          <a:spLocks noChangeArrowheads="1" noChangeShapeType="1" noTextEdit="1"/>
        </xdr:cNvSpPr>
      </xdr:nvSpPr>
      <xdr:spPr bwMode="auto">
        <a:xfrm>
          <a:off x="6886575" y="1476375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41</xdr:col>
      <xdr:colOff>266700</xdr:colOff>
      <xdr:row>112</xdr:row>
      <xdr:rowOff>0</xdr:rowOff>
    </xdr:from>
    <xdr:to>
      <xdr:col>41</xdr:col>
      <xdr:colOff>590550</xdr:colOff>
      <xdr:row>116</xdr:row>
      <xdr:rowOff>19050</xdr:rowOff>
    </xdr:to>
    <xdr:sp macro="" textlink="">
      <xdr:nvSpPr>
        <xdr:cNvPr id="24470" name="AutoShape 126"/>
        <xdr:cNvSpPr>
          <a:spLocks noChangeArrowheads="1"/>
        </xdr:cNvSpPr>
      </xdr:nvSpPr>
      <xdr:spPr bwMode="auto">
        <a:xfrm>
          <a:off x="8753475" y="18259425"/>
          <a:ext cx="323850" cy="628650"/>
        </a:xfrm>
        <a:prstGeom prst="downArrow">
          <a:avLst>
            <a:gd name="adj1" fmla="val 50000"/>
            <a:gd name="adj2" fmla="val 4852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38</xdr:col>
      <xdr:colOff>180975</xdr:colOff>
      <xdr:row>103</xdr:row>
      <xdr:rowOff>38100</xdr:rowOff>
    </xdr:from>
    <xdr:to>
      <xdr:col>38</xdr:col>
      <xdr:colOff>428625</xdr:colOff>
      <xdr:row>106</xdr:row>
      <xdr:rowOff>66675</xdr:rowOff>
    </xdr:to>
    <xdr:sp macro="" textlink="">
      <xdr:nvSpPr>
        <xdr:cNvPr id="23679" name="WordArt 127"/>
        <xdr:cNvSpPr>
          <a:spLocks noChangeArrowheads="1" noChangeShapeType="1" noTextEdit="1"/>
        </xdr:cNvSpPr>
      </xdr:nvSpPr>
      <xdr:spPr bwMode="auto">
        <a:xfrm>
          <a:off x="6838950" y="1680210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247650</xdr:colOff>
      <xdr:row>111</xdr:row>
      <xdr:rowOff>0</xdr:rowOff>
    </xdr:from>
    <xdr:to>
      <xdr:col>38</xdr:col>
      <xdr:colOff>552450</xdr:colOff>
      <xdr:row>115</xdr:row>
      <xdr:rowOff>38100</xdr:rowOff>
    </xdr:to>
    <xdr:sp macro="" textlink="">
      <xdr:nvSpPr>
        <xdr:cNvPr id="23680" name="WordArt 128"/>
        <xdr:cNvSpPr>
          <a:spLocks noChangeArrowheads="1" noChangeShapeType="1" noTextEdit="1"/>
        </xdr:cNvSpPr>
      </xdr:nvSpPr>
      <xdr:spPr bwMode="auto">
        <a:xfrm>
          <a:off x="6905625" y="18107025"/>
          <a:ext cx="304800" cy="6477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180975</xdr:colOff>
      <xdr:row>118</xdr:row>
      <xdr:rowOff>0</xdr:rowOff>
    </xdr:from>
    <xdr:to>
      <xdr:col>38</xdr:col>
      <xdr:colOff>428625</xdr:colOff>
      <xdr:row>118</xdr:row>
      <xdr:rowOff>0</xdr:rowOff>
    </xdr:to>
    <xdr:sp macro="" textlink="">
      <xdr:nvSpPr>
        <xdr:cNvPr id="23681" name="WordArt 129"/>
        <xdr:cNvSpPr>
          <a:spLocks noChangeArrowheads="1" noChangeShapeType="1" noTextEdit="1"/>
        </xdr:cNvSpPr>
      </xdr:nvSpPr>
      <xdr:spPr bwMode="auto">
        <a:xfrm>
          <a:off x="6838950" y="192119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118</xdr:row>
      <xdr:rowOff>0</xdr:rowOff>
    </xdr:from>
    <xdr:to>
      <xdr:col>38</xdr:col>
      <xdr:colOff>523875</xdr:colOff>
      <xdr:row>118</xdr:row>
      <xdr:rowOff>0</xdr:rowOff>
    </xdr:to>
    <xdr:sp macro="" textlink="">
      <xdr:nvSpPr>
        <xdr:cNvPr id="23682" name="WordArt 130"/>
        <xdr:cNvSpPr>
          <a:spLocks noChangeArrowheads="1" noChangeShapeType="1" noTextEdit="1"/>
        </xdr:cNvSpPr>
      </xdr:nvSpPr>
      <xdr:spPr bwMode="auto">
        <a:xfrm>
          <a:off x="6877050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118</xdr:row>
      <xdr:rowOff>0</xdr:rowOff>
    </xdr:from>
    <xdr:to>
      <xdr:col>38</xdr:col>
      <xdr:colOff>552450</xdr:colOff>
      <xdr:row>118</xdr:row>
      <xdr:rowOff>0</xdr:rowOff>
    </xdr:to>
    <xdr:sp macro="" textlink="">
      <xdr:nvSpPr>
        <xdr:cNvPr id="23683" name="WordArt 131"/>
        <xdr:cNvSpPr>
          <a:spLocks noChangeArrowheads="1" noChangeShapeType="1" noTextEdit="1"/>
        </xdr:cNvSpPr>
      </xdr:nvSpPr>
      <xdr:spPr bwMode="auto">
        <a:xfrm>
          <a:off x="6905625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118</xdr:row>
      <xdr:rowOff>0</xdr:rowOff>
    </xdr:from>
    <xdr:to>
      <xdr:col>38</xdr:col>
      <xdr:colOff>428625</xdr:colOff>
      <xdr:row>118</xdr:row>
      <xdr:rowOff>0</xdr:rowOff>
    </xdr:to>
    <xdr:sp macro="" textlink="">
      <xdr:nvSpPr>
        <xdr:cNvPr id="23684" name="WordArt 132"/>
        <xdr:cNvSpPr>
          <a:spLocks noChangeArrowheads="1" noChangeShapeType="1" noTextEdit="1"/>
        </xdr:cNvSpPr>
      </xdr:nvSpPr>
      <xdr:spPr bwMode="auto">
        <a:xfrm>
          <a:off x="6838950" y="192119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118</xdr:row>
      <xdr:rowOff>0</xdr:rowOff>
    </xdr:from>
    <xdr:to>
      <xdr:col>38</xdr:col>
      <xdr:colOff>523875</xdr:colOff>
      <xdr:row>118</xdr:row>
      <xdr:rowOff>0</xdr:rowOff>
    </xdr:to>
    <xdr:sp macro="" textlink="">
      <xdr:nvSpPr>
        <xdr:cNvPr id="23685" name="WordArt 133"/>
        <xdr:cNvSpPr>
          <a:spLocks noChangeArrowheads="1" noChangeShapeType="1" noTextEdit="1"/>
        </xdr:cNvSpPr>
      </xdr:nvSpPr>
      <xdr:spPr bwMode="auto">
        <a:xfrm>
          <a:off x="6877050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118</xdr:row>
      <xdr:rowOff>0</xdr:rowOff>
    </xdr:from>
    <xdr:to>
      <xdr:col>38</xdr:col>
      <xdr:colOff>552450</xdr:colOff>
      <xdr:row>118</xdr:row>
      <xdr:rowOff>0</xdr:rowOff>
    </xdr:to>
    <xdr:sp macro="" textlink="">
      <xdr:nvSpPr>
        <xdr:cNvPr id="23686" name="WordArt 134"/>
        <xdr:cNvSpPr>
          <a:spLocks noChangeArrowheads="1" noChangeShapeType="1" noTextEdit="1"/>
        </xdr:cNvSpPr>
      </xdr:nvSpPr>
      <xdr:spPr bwMode="auto">
        <a:xfrm>
          <a:off x="6905625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118</xdr:row>
      <xdr:rowOff>0</xdr:rowOff>
    </xdr:from>
    <xdr:to>
      <xdr:col>38</xdr:col>
      <xdr:colOff>428625</xdr:colOff>
      <xdr:row>118</xdr:row>
      <xdr:rowOff>0</xdr:rowOff>
    </xdr:to>
    <xdr:sp macro="" textlink="">
      <xdr:nvSpPr>
        <xdr:cNvPr id="23687" name="WordArt 135"/>
        <xdr:cNvSpPr>
          <a:spLocks noChangeArrowheads="1" noChangeShapeType="1" noTextEdit="1"/>
        </xdr:cNvSpPr>
      </xdr:nvSpPr>
      <xdr:spPr bwMode="auto">
        <a:xfrm>
          <a:off x="6838950" y="192119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118</xdr:row>
      <xdr:rowOff>0</xdr:rowOff>
    </xdr:from>
    <xdr:to>
      <xdr:col>38</xdr:col>
      <xdr:colOff>523875</xdr:colOff>
      <xdr:row>118</xdr:row>
      <xdr:rowOff>0</xdr:rowOff>
    </xdr:to>
    <xdr:sp macro="" textlink="">
      <xdr:nvSpPr>
        <xdr:cNvPr id="23688" name="WordArt 136"/>
        <xdr:cNvSpPr>
          <a:spLocks noChangeArrowheads="1" noChangeShapeType="1" noTextEdit="1"/>
        </xdr:cNvSpPr>
      </xdr:nvSpPr>
      <xdr:spPr bwMode="auto">
        <a:xfrm>
          <a:off x="6877050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118</xdr:row>
      <xdr:rowOff>0</xdr:rowOff>
    </xdr:from>
    <xdr:to>
      <xdr:col>38</xdr:col>
      <xdr:colOff>552450</xdr:colOff>
      <xdr:row>118</xdr:row>
      <xdr:rowOff>0</xdr:rowOff>
    </xdr:to>
    <xdr:sp macro="" textlink="">
      <xdr:nvSpPr>
        <xdr:cNvPr id="23689" name="WordArt 137"/>
        <xdr:cNvSpPr>
          <a:spLocks noChangeArrowheads="1" noChangeShapeType="1" noTextEdit="1"/>
        </xdr:cNvSpPr>
      </xdr:nvSpPr>
      <xdr:spPr bwMode="auto">
        <a:xfrm>
          <a:off x="6905625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118</xdr:row>
      <xdr:rowOff>0</xdr:rowOff>
    </xdr:from>
    <xdr:to>
      <xdr:col>38</xdr:col>
      <xdr:colOff>428625</xdr:colOff>
      <xdr:row>118</xdr:row>
      <xdr:rowOff>0</xdr:rowOff>
    </xdr:to>
    <xdr:sp macro="" textlink="">
      <xdr:nvSpPr>
        <xdr:cNvPr id="23690" name="WordArt 138"/>
        <xdr:cNvSpPr>
          <a:spLocks noChangeArrowheads="1" noChangeShapeType="1" noTextEdit="1"/>
        </xdr:cNvSpPr>
      </xdr:nvSpPr>
      <xdr:spPr bwMode="auto">
        <a:xfrm>
          <a:off x="6838950" y="192119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118</xdr:row>
      <xdr:rowOff>0</xdr:rowOff>
    </xdr:from>
    <xdr:to>
      <xdr:col>38</xdr:col>
      <xdr:colOff>523875</xdr:colOff>
      <xdr:row>118</xdr:row>
      <xdr:rowOff>0</xdr:rowOff>
    </xdr:to>
    <xdr:sp macro="" textlink="">
      <xdr:nvSpPr>
        <xdr:cNvPr id="23691" name="WordArt 139"/>
        <xdr:cNvSpPr>
          <a:spLocks noChangeArrowheads="1" noChangeShapeType="1" noTextEdit="1"/>
        </xdr:cNvSpPr>
      </xdr:nvSpPr>
      <xdr:spPr bwMode="auto">
        <a:xfrm>
          <a:off x="6877050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118</xdr:row>
      <xdr:rowOff>0</xdr:rowOff>
    </xdr:from>
    <xdr:to>
      <xdr:col>38</xdr:col>
      <xdr:colOff>552450</xdr:colOff>
      <xdr:row>118</xdr:row>
      <xdr:rowOff>0</xdr:rowOff>
    </xdr:to>
    <xdr:sp macro="" textlink="">
      <xdr:nvSpPr>
        <xdr:cNvPr id="23692" name="WordArt 140"/>
        <xdr:cNvSpPr>
          <a:spLocks noChangeArrowheads="1" noChangeShapeType="1" noTextEdit="1"/>
        </xdr:cNvSpPr>
      </xdr:nvSpPr>
      <xdr:spPr bwMode="auto">
        <a:xfrm>
          <a:off x="6905625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118</xdr:row>
      <xdr:rowOff>0</xdr:rowOff>
    </xdr:from>
    <xdr:to>
      <xdr:col>38</xdr:col>
      <xdr:colOff>428625</xdr:colOff>
      <xdr:row>118</xdr:row>
      <xdr:rowOff>0</xdr:rowOff>
    </xdr:to>
    <xdr:sp macro="" textlink="">
      <xdr:nvSpPr>
        <xdr:cNvPr id="23693" name="WordArt 141"/>
        <xdr:cNvSpPr>
          <a:spLocks noChangeArrowheads="1" noChangeShapeType="1" noTextEdit="1"/>
        </xdr:cNvSpPr>
      </xdr:nvSpPr>
      <xdr:spPr bwMode="auto">
        <a:xfrm>
          <a:off x="6838950" y="192119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118</xdr:row>
      <xdr:rowOff>0</xdr:rowOff>
    </xdr:from>
    <xdr:to>
      <xdr:col>38</xdr:col>
      <xdr:colOff>523875</xdr:colOff>
      <xdr:row>118</xdr:row>
      <xdr:rowOff>0</xdr:rowOff>
    </xdr:to>
    <xdr:sp macro="" textlink="">
      <xdr:nvSpPr>
        <xdr:cNvPr id="23694" name="WordArt 142"/>
        <xdr:cNvSpPr>
          <a:spLocks noChangeArrowheads="1" noChangeShapeType="1" noTextEdit="1"/>
        </xdr:cNvSpPr>
      </xdr:nvSpPr>
      <xdr:spPr bwMode="auto">
        <a:xfrm>
          <a:off x="6877050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118</xdr:row>
      <xdr:rowOff>0</xdr:rowOff>
    </xdr:from>
    <xdr:to>
      <xdr:col>38</xdr:col>
      <xdr:colOff>552450</xdr:colOff>
      <xdr:row>118</xdr:row>
      <xdr:rowOff>0</xdr:rowOff>
    </xdr:to>
    <xdr:sp macro="" textlink="">
      <xdr:nvSpPr>
        <xdr:cNvPr id="23695" name="WordArt 143"/>
        <xdr:cNvSpPr>
          <a:spLocks noChangeArrowheads="1" noChangeShapeType="1" noTextEdit="1"/>
        </xdr:cNvSpPr>
      </xdr:nvSpPr>
      <xdr:spPr bwMode="auto">
        <a:xfrm>
          <a:off x="6905625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118</xdr:row>
      <xdr:rowOff>0</xdr:rowOff>
    </xdr:from>
    <xdr:to>
      <xdr:col>38</xdr:col>
      <xdr:colOff>428625</xdr:colOff>
      <xdr:row>118</xdr:row>
      <xdr:rowOff>0</xdr:rowOff>
    </xdr:to>
    <xdr:sp macro="" textlink="">
      <xdr:nvSpPr>
        <xdr:cNvPr id="23696" name="WordArt 144"/>
        <xdr:cNvSpPr>
          <a:spLocks noChangeArrowheads="1" noChangeShapeType="1" noTextEdit="1"/>
        </xdr:cNvSpPr>
      </xdr:nvSpPr>
      <xdr:spPr bwMode="auto">
        <a:xfrm>
          <a:off x="6838950" y="192119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118</xdr:row>
      <xdr:rowOff>0</xdr:rowOff>
    </xdr:from>
    <xdr:to>
      <xdr:col>38</xdr:col>
      <xdr:colOff>523875</xdr:colOff>
      <xdr:row>118</xdr:row>
      <xdr:rowOff>0</xdr:rowOff>
    </xdr:to>
    <xdr:sp macro="" textlink="">
      <xdr:nvSpPr>
        <xdr:cNvPr id="23697" name="WordArt 145"/>
        <xdr:cNvSpPr>
          <a:spLocks noChangeArrowheads="1" noChangeShapeType="1" noTextEdit="1"/>
        </xdr:cNvSpPr>
      </xdr:nvSpPr>
      <xdr:spPr bwMode="auto">
        <a:xfrm>
          <a:off x="6877050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118</xdr:row>
      <xdr:rowOff>0</xdr:rowOff>
    </xdr:from>
    <xdr:to>
      <xdr:col>38</xdr:col>
      <xdr:colOff>552450</xdr:colOff>
      <xdr:row>118</xdr:row>
      <xdr:rowOff>0</xdr:rowOff>
    </xdr:to>
    <xdr:sp macro="" textlink="">
      <xdr:nvSpPr>
        <xdr:cNvPr id="23698" name="WordArt 146"/>
        <xdr:cNvSpPr>
          <a:spLocks noChangeArrowheads="1" noChangeShapeType="1" noTextEdit="1"/>
        </xdr:cNvSpPr>
      </xdr:nvSpPr>
      <xdr:spPr bwMode="auto">
        <a:xfrm>
          <a:off x="6905625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118</xdr:row>
      <xdr:rowOff>0</xdr:rowOff>
    </xdr:from>
    <xdr:to>
      <xdr:col>38</xdr:col>
      <xdr:colOff>428625</xdr:colOff>
      <xdr:row>118</xdr:row>
      <xdr:rowOff>0</xdr:rowOff>
    </xdr:to>
    <xdr:sp macro="" textlink="">
      <xdr:nvSpPr>
        <xdr:cNvPr id="23699" name="WordArt 147"/>
        <xdr:cNvSpPr>
          <a:spLocks noChangeArrowheads="1" noChangeShapeType="1" noTextEdit="1"/>
        </xdr:cNvSpPr>
      </xdr:nvSpPr>
      <xdr:spPr bwMode="auto">
        <a:xfrm>
          <a:off x="6838950" y="192119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118</xdr:row>
      <xdr:rowOff>0</xdr:rowOff>
    </xdr:from>
    <xdr:to>
      <xdr:col>38</xdr:col>
      <xdr:colOff>523875</xdr:colOff>
      <xdr:row>118</xdr:row>
      <xdr:rowOff>0</xdr:rowOff>
    </xdr:to>
    <xdr:sp macro="" textlink="">
      <xdr:nvSpPr>
        <xdr:cNvPr id="23700" name="WordArt 148"/>
        <xdr:cNvSpPr>
          <a:spLocks noChangeArrowheads="1" noChangeShapeType="1" noTextEdit="1"/>
        </xdr:cNvSpPr>
      </xdr:nvSpPr>
      <xdr:spPr bwMode="auto">
        <a:xfrm>
          <a:off x="6877050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118</xdr:row>
      <xdr:rowOff>0</xdr:rowOff>
    </xdr:from>
    <xdr:to>
      <xdr:col>38</xdr:col>
      <xdr:colOff>552450</xdr:colOff>
      <xdr:row>118</xdr:row>
      <xdr:rowOff>0</xdr:rowOff>
    </xdr:to>
    <xdr:sp macro="" textlink="">
      <xdr:nvSpPr>
        <xdr:cNvPr id="23701" name="WordArt 149"/>
        <xdr:cNvSpPr>
          <a:spLocks noChangeArrowheads="1" noChangeShapeType="1" noTextEdit="1"/>
        </xdr:cNvSpPr>
      </xdr:nvSpPr>
      <xdr:spPr bwMode="auto">
        <a:xfrm>
          <a:off x="6905625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118</xdr:row>
      <xdr:rowOff>0</xdr:rowOff>
    </xdr:from>
    <xdr:to>
      <xdr:col>38</xdr:col>
      <xdr:colOff>428625</xdr:colOff>
      <xdr:row>118</xdr:row>
      <xdr:rowOff>0</xdr:rowOff>
    </xdr:to>
    <xdr:sp macro="" textlink="">
      <xdr:nvSpPr>
        <xdr:cNvPr id="23702" name="WordArt 150"/>
        <xdr:cNvSpPr>
          <a:spLocks noChangeArrowheads="1" noChangeShapeType="1" noTextEdit="1"/>
        </xdr:cNvSpPr>
      </xdr:nvSpPr>
      <xdr:spPr bwMode="auto">
        <a:xfrm>
          <a:off x="6838950" y="192119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118</xdr:row>
      <xdr:rowOff>0</xdr:rowOff>
    </xdr:from>
    <xdr:to>
      <xdr:col>38</xdr:col>
      <xdr:colOff>523875</xdr:colOff>
      <xdr:row>118</xdr:row>
      <xdr:rowOff>0</xdr:rowOff>
    </xdr:to>
    <xdr:sp macro="" textlink="">
      <xdr:nvSpPr>
        <xdr:cNvPr id="23703" name="WordArt 151"/>
        <xdr:cNvSpPr>
          <a:spLocks noChangeArrowheads="1" noChangeShapeType="1" noTextEdit="1"/>
        </xdr:cNvSpPr>
      </xdr:nvSpPr>
      <xdr:spPr bwMode="auto">
        <a:xfrm>
          <a:off x="6877050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118</xdr:row>
      <xdr:rowOff>0</xdr:rowOff>
    </xdr:from>
    <xdr:to>
      <xdr:col>38</xdr:col>
      <xdr:colOff>552450</xdr:colOff>
      <xdr:row>118</xdr:row>
      <xdr:rowOff>0</xdr:rowOff>
    </xdr:to>
    <xdr:sp macro="" textlink="">
      <xdr:nvSpPr>
        <xdr:cNvPr id="23704" name="WordArt 152"/>
        <xdr:cNvSpPr>
          <a:spLocks noChangeArrowheads="1" noChangeShapeType="1" noTextEdit="1"/>
        </xdr:cNvSpPr>
      </xdr:nvSpPr>
      <xdr:spPr bwMode="auto">
        <a:xfrm>
          <a:off x="6905625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180975</xdr:colOff>
      <xdr:row>118</xdr:row>
      <xdr:rowOff>0</xdr:rowOff>
    </xdr:from>
    <xdr:to>
      <xdr:col>38</xdr:col>
      <xdr:colOff>428625</xdr:colOff>
      <xdr:row>118</xdr:row>
      <xdr:rowOff>0</xdr:rowOff>
    </xdr:to>
    <xdr:sp macro="" textlink="">
      <xdr:nvSpPr>
        <xdr:cNvPr id="23705" name="WordArt 153"/>
        <xdr:cNvSpPr>
          <a:spLocks noChangeArrowheads="1" noChangeShapeType="1" noTextEdit="1"/>
        </xdr:cNvSpPr>
      </xdr:nvSpPr>
      <xdr:spPr bwMode="auto">
        <a:xfrm>
          <a:off x="6838950" y="19211925"/>
          <a:ext cx="24765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1</a:t>
          </a:r>
        </a:p>
      </xdr:txBody>
    </xdr:sp>
    <xdr:clientData/>
  </xdr:twoCellAnchor>
  <xdr:twoCellAnchor>
    <xdr:from>
      <xdr:col>38</xdr:col>
      <xdr:colOff>219075</xdr:colOff>
      <xdr:row>118</xdr:row>
      <xdr:rowOff>0</xdr:rowOff>
    </xdr:from>
    <xdr:to>
      <xdr:col>38</xdr:col>
      <xdr:colOff>523875</xdr:colOff>
      <xdr:row>118</xdr:row>
      <xdr:rowOff>0</xdr:rowOff>
    </xdr:to>
    <xdr:sp macro="" textlink="">
      <xdr:nvSpPr>
        <xdr:cNvPr id="23706" name="WordArt 154"/>
        <xdr:cNvSpPr>
          <a:spLocks noChangeArrowheads="1" noChangeShapeType="1" noTextEdit="1"/>
        </xdr:cNvSpPr>
      </xdr:nvSpPr>
      <xdr:spPr bwMode="auto">
        <a:xfrm>
          <a:off x="6877050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2</a:t>
          </a:r>
        </a:p>
      </xdr:txBody>
    </xdr:sp>
    <xdr:clientData/>
  </xdr:twoCellAnchor>
  <xdr:twoCellAnchor>
    <xdr:from>
      <xdr:col>38</xdr:col>
      <xdr:colOff>247650</xdr:colOff>
      <xdr:row>118</xdr:row>
      <xdr:rowOff>0</xdr:rowOff>
    </xdr:from>
    <xdr:to>
      <xdr:col>38</xdr:col>
      <xdr:colOff>552450</xdr:colOff>
      <xdr:row>118</xdr:row>
      <xdr:rowOff>0</xdr:rowOff>
    </xdr:to>
    <xdr:sp macro="" textlink="">
      <xdr:nvSpPr>
        <xdr:cNvPr id="23707" name="WordArt 155"/>
        <xdr:cNvSpPr>
          <a:spLocks noChangeArrowheads="1" noChangeShapeType="1" noTextEdit="1"/>
        </xdr:cNvSpPr>
      </xdr:nvSpPr>
      <xdr:spPr bwMode="auto">
        <a:xfrm>
          <a:off x="6905625" y="19211925"/>
          <a:ext cx="304800" cy="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  <xdr:twoCellAnchor>
    <xdr:from>
      <xdr:col>38</xdr:col>
      <xdr:colOff>228600</xdr:colOff>
      <xdr:row>124</xdr:row>
      <xdr:rowOff>76200</xdr:rowOff>
    </xdr:from>
    <xdr:to>
      <xdr:col>38</xdr:col>
      <xdr:colOff>476250</xdr:colOff>
      <xdr:row>128</xdr:row>
      <xdr:rowOff>76200</xdr:rowOff>
    </xdr:to>
    <xdr:sp macro="" textlink="">
      <xdr:nvSpPr>
        <xdr:cNvPr id="23708" name="WordArt 156"/>
        <xdr:cNvSpPr>
          <a:spLocks noChangeArrowheads="1" noChangeShapeType="1" noTextEdit="1"/>
        </xdr:cNvSpPr>
      </xdr:nvSpPr>
      <xdr:spPr bwMode="auto">
        <a:xfrm>
          <a:off x="6886575" y="20250150"/>
          <a:ext cx="247650" cy="609600"/>
        </a:xfrm>
        <a:prstGeom prst="rect">
          <a:avLst/>
        </a:prstGeom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it-IT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 panose="020B0A04020102020204" pitchFamily="34" charset="0"/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104775</xdr:rowOff>
    </xdr:from>
    <xdr:to>
      <xdr:col>7</xdr:col>
      <xdr:colOff>476250</xdr:colOff>
      <xdr:row>3</xdr:row>
      <xdr:rowOff>190500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4010025" y="104775"/>
          <a:ext cx="933450" cy="31432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Ing. Francesco Mancini</a:t>
          </a:r>
        </a:p>
        <a:p>
          <a:pPr algn="ctr" rtl="0">
            <a:defRPr sz="1000"/>
          </a:pPr>
          <a:r>
            <a:rPr lang="en-US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www.ingenergia.it</a:t>
          </a:r>
        </a:p>
      </xdr:txBody>
    </xdr:sp>
    <xdr:clientData/>
  </xdr:twoCellAnchor>
  <xdr:twoCellAnchor>
    <xdr:from>
      <xdr:col>10</xdr:col>
      <xdr:colOff>409575</xdr:colOff>
      <xdr:row>2</xdr:row>
      <xdr:rowOff>47625</xdr:rowOff>
    </xdr:from>
    <xdr:to>
      <xdr:col>10</xdr:col>
      <xdr:colOff>4324350</xdr:colOff>
      <xdr:row>4</xdr:row>
      <xdr:rowOff>790575</xdr:rowOff>
    </xdr:to>
    <xdr:grpSp>
      <xdr:nvGrpSpPr>
        <xdr:cNvPr id="7" name="Gruppo 6"/>
        <xdr:cNvGrpSpPr/>
      </xdr:nvGrpSpPr>
      <xdr:grpSpPr>
        <a:xfrm>
          <a:off x="7439025" y="47625"/>
          <a:ext cx="3914775" cy="1200150"/>
          <a:chOff x="7435850" y="49741"/>
          <a:chExt cx="3914775" cy="1380067"/>
        </a:xfrm>
        <a:effectLst>
          <a:outerShdw blurRad="101600" dist="38100" dir="2700000" algn="l" rotWithShape="0">
            <a:srgbClr val="0000FF"/>
          </a:outerShdw>
        </a:effectLst>
      </xdr:grpSpPr>
      <xdr:sp macro="" textlink="">
        <xdr:nvSpPr>
          <xdr:cNvPr id="26" name="Rettangolo 25"/>
          <xdr:cNvSpPr/>
        </xdr:nvSpPr>
        <xdr:spPr bwMode="auto">
          <a:xfrm>
            <a:off x="7435850" y="49741"/>
            <a:ext cx="3914775" cy="1304853"/>
          </a:xfrm>
          <a:prstGeom prst="rect">
            <a:avLst/>
          </a:prstGeom>
          <a:solidFill>
            <a:srgbClr val="F2F2F2"/>
          </a:solidFill>
          <a:ln w="9525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it-IT" sz="11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26767" name="Drop Down 1167" hidden="1">
                <a:extLst xmlns:a="http://schemas.openxmlformats.org/drawingml/2006/main">
                  <a:ext uri="{63B3BB69-23CF-44E3-9099-C40C66FF867C}">
                    <a14:compatExt spid="_x0000_s26767"/>
                  </a:ext>
                  <a:ext uri="{FF2B5EF4-FFF2-40B4-BE49-F238E27FC236}">
                    <a16:creationId xmlns:a16="http://schemas.microsoft.com/office/drawing/2014/main" id="{00000000-0008-0000-0300-00008F6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979958" y="402140"/>
                <a:ext cx="1257300" cy="23904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2057" name="Calcola_tutto" hidden="1">
                <a:extLst xmlns:a="http://schemas.openxmlformats.org/drawingml/2006/main"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300-0000090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8969375" y="737826"/>
                <a:ext cx="1257300" cy="36334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26763" name="CommandButton1" hidden="1">
                <a:extLst xmlns:a="http://schemas.openxmlformats.org/drawingml/2006/main">
                  <a:ext uri="{63B3BB69-23CF-44E3-9099-C40C66FF867C}">
                    <a14:compatExt spid="_x0000_s26763"/>
                  </a:ext>
                  <a:ext uri="{FF2B5EF4-FFF2-40B4-BE49-F238E27FC236}">
                    <a16:creationId xmlns:a16="http://schemas.microsoft.com/office/drawing/2014/main" id="{00000000-0008-0000-0300-00008B6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7578725" y="737826"/>
                <a:ext cx="1257300" cy="36334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[0]!Macro1" textlink="">
        <xdr:nvSpPr>
          <xdr:cNvPr id="2" name="Freccia in giù 1"/>
          <xdr:cNvSpPr/>
        </xdr:nvSpPr>
        <xdr:spPr bwMode="auto">
          <a:xfrm rot="10800000">
            <a:off x="10299508" y="730114"/>
            <a:ext cx="603854" cy="361233"/>
          </a:xfrm>
          <a:prstGeom prst="downArrow">
            <a:avLst/>
          </a:prstGeom>
          <a:solidFill>
            <a:srgbClr val="FFCC99"/>
          </a:solidFill>
          <a:ln w="9525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it-IT" sz="1100">
              <a:solidFill>
                <a:srgbClr val="002060"/>
              </a:solidFill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26766" name="Drop Down 1166" hidden="1">
                <a:extLst xmlns:a="http://schemas.openxmlformats.org/drawingml/2006/main">
                  <a:ext uri="{63B3BB69-23CF-44E3-9099-C40C66FF867C}">
                    <a14:compatExt spid="_x0000_s26766"/>
                  </a:ext>
                  <a:ext uri="{FF2B5EF4-FFF2-40B4-BE49-F238E27FC236}">
                    <a16:creationId xmlns:a16="http://schemas.microsoft.com/office/drawing/2014/main" id="{00000000-0008-0000-0300-00008E6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7578725" y="412722"/>
                <a:ext cx="1257300" cy="23904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26769" name="TextBox1" hidden="1">
                <a:extLst xmlns:a="http://schemas.openxmlformats.org/drawingml/2006/main">
                  <a:ext uri="{63B3BB69-23CF-44E3-9099-C40C66FF867C}">
                    <a14:compatExt spid="_x0000_s26769"/>
                  </a:ext>
                  <a:ext uri="{FF2B5EF4-FFF2-40B4-BE49-F238E27FC236}">
                    <a16:creationId xmlns:a16="http://schemas.microsoft.com/office/drawing/2014/main" id="{00000000-0008-0000-0300-0000916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445750" y="403163"/>
                <a:ext cx="361950" cy="23904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CasellaDiTesto 2"/>
          <xdr:cNvSpPr txBox="1"/>
        </xdr:nvSpPr>
        <xdr:spPr>
          <a:xfrm>
            <a:off x="7514146" y="74237"/>
            <a:ext cx="1227282" cy="4022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it-IT" sz="9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Tipologia utenza</a:t>
            </a:r>
          </a:p>
        </xdr:txBody>
      </xdr:sp>
      <xdr:sp macro="" textlink="">
        <xdr:nvSpPr>
          <xdr:cNvPr id="15" name="CasellaDiTesto 14"/>
          <xdr:cNvSpPr txBox="1"/>
        </xdr:nvSpPr>
        <xdr:spPr>
          <a:xfrm>
            <a:off x="8868658" y="63542"/>
            <a:ext cx="1227282" cy="4022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it-IT" sz="9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Sistema</a:t>
            </a:r>
          </a:p>
        </xdr:txBody>
      </xdr:sp>
      <xdr:sp macro="" textlink="">
        <xdr:nvSpPr>
          <xdr:cNvPr id="16" name="CasellaDiTesto 15"/>
          <xdr:cNvSpPr txBox="1"/>
        </xdr:nvSpPr>
        <xdr:spPr>
          <a:xfrm>
            <a:off x="10382697" y="74237"/>
            <a:ext cx="465858" cy="4022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it-IT" sz="9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Nodi</a:t>
            </a:r>
          </a:p>
        </xdr:txBody>
      </xdr:sp>
      <xdr:sp macro="" textlink="">
        <xdr:nvSpPr>
          <xdr:cNvPr id="17" name="CasellaDiTesto 16">
            <a:hlinkClick r:id="rId1"/>
          </xdr:cNvPr>
          <xdr:cNvSpPr txBox="1"/>
        </xdr:nvSpPr>
        <xdr:spPr>
          <a:xfrm>
            <a:off x="10086153" y="1143099"/>
            <a:ext cx="1227282" cy="2867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it-IT" sz="900" b="1" i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www.ingenergia.it</a:t>
            </a:r>
          </a:p>
        </xdr:txBody>
      </xdr:sp>
    </xdr:grpSp>
    <xdr:clientData/>
  </xdr:twoCellAnchor>
  <xdr:twoCellAnchor editAs="absolute">
    <xdr:from>
      <xdr:col>10</xdr:col>
      <xdr:colOff>200025</xdr:colOff>
      <xdr:row>5</xdr:row>
      <xdr:rowOff>76200</xdr:rowOff>
    </xdr:from>
    <xdr:to>
      <xdr:col>10</xdr:col>
      <xdr:colOff>4752975</xdr:colOff>
      <xdr:row>42</xdr:row>
      <xdr:rowOff>104775</xdr:rowOff>
    </xdr:to>
    <xdr:sp macro="" textlink="">
      <xdr:nvSpPr>
        <xdr:cNvPr id="18" name="Text Box 119"/>
        <xdr:cNvSpPr txBox="1">
          <a:spLocks noChangeArrowheads="1"/>
        </xdr:cNvSpPr>
      </xdr:nvSpPr>
      <xdr:spPr bwMode="auto">
        <a:xfrm>
          <a:off x="7229475" y="1409700"/>
          <a:ext cx="4552950" cy="5314950"/>
        </a:xfrm>
        <a:prstGeom prst="rect">
          <a:avLst/>
        </a:prstGeom>
        <a:solidFill>
          <a:srgbClr val="DDEBF7"/>
        </a:solidFill>
        <a:ln w="15875">
          <a:solidFill>
            <a:srgbClr val="0000FF"/>
          </a:solidFill>
          <a:miter lim="800000"/>
          <a:headEnd type="none"/>
          <a:tailEnd type="none"/>
        </a:ln>
        <a:effectLst>
          <a:outerShdw blurRad="101600" dist="38100" dir="2700000" algn="ctr" rotWithShape="0">
            <a:srgbClr val="0000FF"/>
          </a:outerShdw>
        </a:effectLst>
      </xdr:spPr>
      <xdr:txBody>
        <a:bodyPr vertOverflow="clip" wrap="square" lIns="108000" tIns="118800" rIns="126000" bIns="118800" anchor="ctr" upright="1"/>
        <a:lstStyle/>
        <a:p>
          <a:pPr algn="just" rtl="0">
            <a:lnSpc>
              <a:spcPts val="1000"/>
            </a:lnSpc>
            <a:defRPr sz="1000"/>
          </a:pPr>
          <a:r>
            <a:rPr lang="en-US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IngEnergia.it</a:t>
          </a:r>
        </a:p>
        <a:p>
          <a:pPr algn="just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Il foglio di calcolo consente il dimensionamento di una rete di scarico delle acque reflue con il metodo delle unità di scarico.</a:t>
          </a:r>
        </a:p>
        <a:p>
          <a:pPr algn="just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rete è definita dai suoi nodi (punti singolari), ognuno con un padre (nodo immediatamente a monte) e un'eventuale utenza. </a:t>
          </a:r>
        </a:p>
        <a:p>
          <a:pPr algn="just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struttura della rete è definibile in questo foglio. Le utenze sono individuate da un numero così come riportato nel foglio "Utenze", dove si possono definire utenze singole o utenze a gruppi liberi.</a:t>
          </a:r>
        </a:p>
        <a:p>
          <a:pPr algn="just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Pulire il foglio prima di un nuovo calcolo, cancellando i dati.</a:t>
          </a:r>
        </a:p>
        <a:p>
          <a:pPr algn="just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Il foglio è stato realizzato con finalità 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esclusivamente didattiche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 come ausilio per la comprensione delle lezioni dei corsi di Fisica Tecnica Ambientale presso la Facoltà di Architettura  dell'Università "La Sapienza" di Roma.</a:t>
          </a:r>
        </a:p>
        <a:p>
          <a:pPr algn="just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Ogni utilizzo diverso non è autorizzato.</a:t>
          </a:r>
        </a:p>
        <a:p>
          <a:pPr algn="just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Chiunque ritenesse, a seguito dell'utilizzo, di poter fornire suggerimenti per un miglioramento del foglio è pregato di contattare l'autore ing. Francesco Mancini all'indirizzo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francesco.mancini@ingenergia.it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 un corretto funzionamento del foglio di calcolo è necessario utilizzare il punto come separatore decimale e la virgola come simbolo di raggruppamento cifre (selezionabili generalmente dal pannello di controllo del sistema operativo, tra le opzioni internazionali).</a:t>
          </a:r>
        </a:p>
        <a:p>
          <a:pPr algn="just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 far funzionare le macro è necessario impostare il livello di protezione macro su medio o su basso (Strumenti - Opzioni - Protezione - Protezione macro), chiudere il file salvando le modifiche e successivamente attiva macro all'apertura del file. </a:t>
          </a:r>
        </a:p>
        <a:p>
          <a:pPr algn="just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 avviare il calcolo è necessario cliccare sul bottone "Calcola".  </a:t>
          </a:r>
        </a:p>
        <a:p>
          <a:pPr algn="just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presente versione del foglio di calcolo è ancora in fase di testing e potrebbe presentare degli errori.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2.xml" /><Relationship Id="rId10" Type="http://schemas.openxmlformats.org/officeDocument/2006/relationships/ctrlProp" Target="../ctrlProps/ctrlProp1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8" Type="http://schemas.openxmlformats.org/officeDocument/2006/relationships/control" Target="../activeX/activeX3.xml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vmlDrawing" Target="../drawings/vmlDrawing3.vml" /><Relationship Id="rId13" Type="http://schemas.openxmlformats.org/officeDocument/2006/relationships/drawing" Target="../drawings/drawing3.xml" /><Relationship Id="rId1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8"/>
  <dimension ref="A1:AX334"/>
  <sheetViews>
    <sheetView showZeros="0" view="pageBreakPreview" zoomScale="85" zoomScaleSheetLayoutView="85" workbookViewId="0" topLeftCell="A58">
      <selection activeCell="F3" sqref="F3:F5"/>
    </sheetView>
  </sheetViews>
  <sheetFormatPr defaultColWidth="9.140625" defaultRowHeight="12.75"/>
  <cols>
    <col min="1" max="2" width="3.140625" style="125" customWidth="1"/>
    <col min="3" max="3" width="3.00390625" style="13" customWidth="1"/>
    <col min="4" max="5" width="4.140625" style="13" customWidth="1"/>
    <col min="6" max="6" width="4.28125" style="13" customWidth="1"/>
    <col min="7" max="26" width="3.28125" style="13" customWidth="1"/>
    <col min="27" max="30" width="2.8515625" style="13" customWidth="1"/>
    <col min="31" max="31" width="3.28125" style="13" customWidth="1"/>
    <col min="32" max="33" width="3.28125" style="13" hidden="1" customWidth="1"/>
    <col min="34" max="34" width="4.7109375" style="13" hidden="1" customWidth="1"/>
    <col min="35" max="46" width="5.7109375" style="13" hidden="1" customWidth="1"/>
    <col min="47" max="16384" width="9.140625" style="13" customWidth="1"/>
  </cols>
  <sheetData>
    <row r="1" spans="1:46" ht="15" customHeight="1">
      <c r="A1" s="3" t="s">
        <v>2</v>
      </c>
      <c r="B1" s="4"/>
      <c r="C1" s="5"/>
      <c r="D1" s="6"/>
      <c r="E1" s="7"/>
      <c r="F1" s="7"/>
      <c r="G1" s="7"/>
      <c r="H1" s="7"/>
      <c r="I1" s="8"/>
      <c r="J1" s="502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4"/>
      <c r="X1" s="9" t="s">
        <v>3</v>
      </c>
      <c r="Y1" s="6"/>
      <c r="Z1" s="10"/>
      <c r="AA1" s="11"/>
      <c r="AB1" s="505"/>
      <c r="AC1" s="506"/>
      <c r="AD1" s="507"/>
      <c r="AE1" s="12"/>
      <c r="AF1" s="12"/>
      <c r="AG1" s="12"/>
      <c r="AK1" s="14"/>
      <c r="AL1" s="15"/>
      <c r="AM1" s="15"/>
      <c r="AN1" s="15"/>
      <c r="AO1" s="16"/>
      <c r="AP1" s="16"/>
      <c r="AQ1" s="16"/>
      <c r="AR1" s="16"/>
      <c r="AS1" s="17"/>
      <c r="AT1" s="17"/>
    </row>
    <row r="2" spans="1:50" ht="15" customHeight="1" thickBot="1">
      <c r="A2" s="18" t="s">
        <v>45</v>
      </c>
      <c r="B2" s="19"/>
      <c r="C2" s="19"/>
      <c r="D2" s="19"/>
      <c r="E2" s="19"/>
      <c r="F2" s="19"/>
      <c r="G2" s="19"/>
      <c r="H2" s="19"/>
      <c r="I2" s="20"/>
      <c r="J2" s="508" t="s">
        <v>46</v>
      </c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10"/>
      <c r="X2" s="21" t="s">
        <v>4</v>
      </c>
      <c r="Y2" s="22"/>
      <c r="Z2" s="23"/>
      <c r="AA2" s="24"/>
      <c r="AB2" s="511"/>
      <c r="AC2" s="512"/>
      <c r="AD2" s="513"/>
      <c r="AE2" s="25"/>
      <c r="AF2" s="26"/>
      <c r="AG2" s="26"/>
      <c r="AH2" s="27"/>
      <c r="AK2" s="28"/>
      <c r="AL2" s="28"/>
      <c r="AM2" s="28"/>
      <c r="AN2" s="28"/>
      <c r="AO2" s="28"/>
      <c r="AP2" s="28"/>
      <c r="AQ2" s="28"/>
      <c r="AR2" s="29"/>
      <c r="AU2" s="460"/>
      <c r="AV2" s="384" t="s">
        <v>5</v>
      </c>
      <c r="AW2" s="384"/>
      <c r="AX2" s="385"/>
    </row>
    <row r="3" spans="1:50" ht="18.75" customHeight="1">
      <c r="A3" s="514" t="s">
        <v>6</v>
      </c>
      <c r="B3" s="515"/>
      <c r="C3" s="515"/>
      <c r="D3" s="516" t="s">
        <v>7</v>
      </c>
      <c r="E3" s="516" t="s">
        <v>8</v>
      </c>
      <c r="F3" s="518" t="s">
        <v>71</v>
      </c>
      <c r="G3" s="520"/>
      <c r="H3" s="414"/>
      <c r="I3" s="414"/>
      <c r="J3" s="414"/>
      <c r="K3" s="417"/>
      <c r="L3" s="414"/>
      <c r="M3" s="414"/>
      <c r="N3" s="414"/>
      <c r="O3" s="414"/>
      <c r="P3" s="417"/>
      <c r="Q3" s="414"/>
      <c r="R3" s="414"/>
      <c r="S3" s="414"/>
      <c r="T3" s="414"/>
      <c r="U3" s="417"/>
      <c r="V3" s="414"/>
      <c r="W3" s="414"/>
      <c r="X3" s="414"/>
      <c r="Y3" s="414"/>
      <c r="Z3" s="414"/>
      <c r="AA3" s="469" t="s">
        <v>9</v>
      </c>
      <c r="AB3" s="470"/>
      <c r="AC3" s="470"/>
      <c r="AD3" s="471"/>
      <c r="AE3" s="31"/>
      <c r="AF3" s="32"/>
      <c r="AG3" s="33"/>
      <c r="AH3" s="34"/>
      <c r="AI3" s="35" t="s">
        <v>10</v>
      </c>
      <c r="AJ3" s="36" t="s">
        <v>72</v>
      </c>
      <c r="AK3" s="37"/>
      <c r="AL3" s="38" t="s">
        <v>73</v>
      </c>
      <c r="AM3" s="36" t="s">
        <v>74</v>
      </c>
      <c r="AN3" s="39"/>
      <c r="AO3" s="40" t="s">
        <v>11</v>
      </c>
      <c r="AP3" s="41" t="s">
        <v>75</v>
      </c>
      <c r="AQ3" s="42" t="s">
        <v>76</v>
      </c>
      <c r="AR3" s="43"/>
      <c r="AS3" s="42" t="s">
        <v>77</v>
      </c>
      <c r="AT3" s="44"/>
      <c r="AU3" s="461"/>
      <c r="AV3" s="386"/>
      <c r="AW3" s="386"/>
      <c r="AX3" s="387"/>
    </row>
    <row r="4" spans="1:50" ht="12" customHeight="1">
      <c r="A4" s="390" t="s">
        <v>82</v>
      </c>
      <c r="B4" s="391"/>
      <c r="C4" s="392"/>
      <c r="D4" s="517"/>
      <c r="E4" s="517"/>
      <c r="F4" s="519"/>
      <c r="G4" s="521"/>
      <c r="H4" s="415"/>
      <c r="I4" s="415"/>
      <c r="J4" s="415"/>
      <c r="K4" s="418"/>
      <c r="L4" s="415"/>
      <c r="M4" s="415"/>
      <c r="N4" s="415"/>
      <c r="O4" s="415"/>
      <c r="P4" s="418"/>
      <c r="Q4" s="415"/>
      <c r="R4" s="415"/>
      <c r="S4" s="415"/>
      <c r="T4" s="415"/>
      <c r="U4" s="418"/>
      <c r="V4" s="415"/>
      <c r="W4" s="415"/>
      <c r="X4" s="415"/>
      <c r="Y4" s="415"/>
      <c r="Z4" s="415"/>
      <c r="AA4" s="47" t="s">
        <v>12</v>
      </c>
      <c r="AB4" s="472">
        <v>10</v>
      </c>
      <c r="AC4" s="473"/>
      <c r="AD4" s="48" t="s">
        <v>13</v>
      </c>
      <c r="AE4" s="49"/>
      <c r="AF4" s="50"/>
      <c r="AG4" s="51"/>
      <c r="AH4" s="34"/>
      <c r="AI4" s="52"/>
      <c r="AJ4" s="53"/>
      <c r="AK4" s="54"/>
      <c r="AL4" s="55"/>
      <c r="AM4" s="56"/>
      <c r="AN4" s="57"/>
      <c r="AO4" s="58"/>
      <c r="AP4" s="59"/>
      <c r="AQ4" s="60"/>
      <c r="AR4" s="61"/>
      <c r="AS4" s="60"/>
      <c r="AT4" s="62"/>
      <c r="AU4" s="461"/>
      <c r="AV4" s="386"/>
      <c r="AW4" s="386"/>
      <c r="AX4" s="387"/>
    </row>
    <row r="5" spans="1:50" ht="12" customHeight="1">
      <c r="A5" s="393"/>
      <c r="B5" s="394"/>
      <c r="C5" s="395"/>
      <c r="D5" s="517"/>
      <c r="E5" s="517"/>
      <c r="F5" s="519"/>
      <c r="G5" s="522"/>
      <c r="H5" s="416"/>
      <c r="I5" s="416"/>
      <c r="J5" s="416"/>
      <c r="K5" s="419"/>
      <c r="L5" s="416"/>
      <c r="M5" s="416"/>
      <c r="N5" s="416"/>
      <c r="O5" s="416"/>
      <c r="P5" s="419"/>
      <c r="Q5" s="416"/>
      <c r="R5" s="416"/>
      <c r="S5" s="416"/>
      <c r="T5" s="416"/>
      <c r="U5" s="419"/>
      <c r="V5" s="416"/>
      <c r="W5" s="416"/>
      <c r="X5" s="416"/>
      <c r="Y5" s="416"/>
      <c r="Z5" s="416"/>
      <c r="AA5" s="474" t="s">
        <v>14</v>
      </c>
      <c r="AB5" s="475"/>
      <c r="AC5" s="478" t="s">
        <v>15</v>
      </c>
      <c r="AD5" s="479"/>
      <c r="AE5" s="63"/>
      <c r="AF5" s="50"/>
      <c r="AG5" s="51"/>
      <c r="AH5" s="34"/>
      <c r="AI5" s="52"/>
      <c r="AJ5" s="53"/>
      <c r="AK5" s="54"/>
      <c r="AL5" s="55"/>
      <c r="AM5" s="56"/>
      <c r="AN5" s="57"/>
      <c r="AO5" s="58"/>
      <c r="AP5" s="59"/>
      <c r="AQ5" s="64" t="s">
        <v>16</v>
      </c>
      <c r="AR5" s="65" t="s">
        <v>17</v>
      </c>
      <c r="AS5" s="64" t="s">
        <v>16</v>
      </c>
      <c r="AT5" s="66" t="s">
        <v>17</v>
      </c>
      <c r="AU5" s="462"/>
      <c r="AV5" s="388"/>
      <c r="AW5" s="388"/>
      <c r="AX5" s="389"/>
    </row>
    <row r="6" spans="1:50" ht="15" customHeight="1">
      <c r="A6" s="482" t="s">
        <v>18</v>
      </c>
      <c r="B6" s="483"/>
      <c r="C6" s="483"/>
      <c r="D6" s="68" t="s">
        <v>19</v>
      </c>
      <c r="E6" s="68" t="s">
        <v>20</v>
      </c>
      <c r="F6" s="69" t="s">
        <v>21</v>
      </c>
      <c r="G6" s="484" t="s">
        <v>78</v>
      </c>
      <c r="H6" s="485"/>
      <c r="I6" s="485"/>
      <c r="J6" s="485"/>
      <c r="K6" s="486"/>
      <c r="L6" s="484" t="s">
        <v>79</v>
      </c>
      <c r="M6" s="485"/>
      <c r="N6" s="485"/>
      <c r="O6" s="485"/>
      <c r="P6" s="486"/>
      <c r="Q6" s="487" t="s">
        <v>80</v>
      </c>
      <c r="R6" s="488"/>
      <c r="S6" s="488"/>
      <c r="T6" s="488"/>
      <c r="U6" s="489"/>
      <c r="V6" s="487" t="s">
        <v>81</v>
      </c>
      <c r="W6" s="488"/>
      <c r="X6" s="488"/>
      <c r="Y6" s="488"/>
      <c r="Z6" s="490"/>
      <c r="AA6" s="476"/>
      <c r="AB6" s="477"/>
      <c r="AC6" s="480"/>
      <c r="AD6" s="481"/>
      <c r="AE6" s="63"/>
      <c r="AF6" s="70"/>
      <c r="AH6" s="71"/>
      <c r="AI6" s="72"/>
      <c r="AJ6" s="73" t="s">
        <v>22</v>
      </c>
      <c r="AK6" s="74" t="s">
        <v>22</v>
      </c>
      <c r="AL6" s="75"/>
      <c r="AM6" s="76" t="s">
        <v>23</v>
      </c>
      <c r="AN6" s="77" t="s">
        <v>23</v>
      </c>
      <c r="AO6" s="72"/>
      <c r="AP6" s="78"/>
      <c r="AQ6" s="72" t="s">
        <v>24</v>
      </c>
      <c r="AR6" s="74" t="s">
        <v>24</v>
      </c>
      <c r="AS6" s="72" t="s">
        <v>24</v>
      </c>
      <c r="AT6" s="79" t="s">
        <v>24</v>
      </c>
      <c r="AW6" s="46"/>
      <c r="AX6" s="46"/>
    </row>
    <row r="7" spans="1:50" ht="12" customHeight="1">
      <c r="A7" s="496" t="s">
        <v>25</v>
      </c>
      <c r="B7" s="497"/>
      <c r="C7" s="497"/>
      <c r="D7" s="80">
        <v>0.89</v>
      </c>
      <c r="E7" s="81">
        <v>0.054008</v>
      </c>
      <c r="F7" s="82">
        <v>0.152</v>
      </c>
      <c r="G7" s="83"/>
      <c r="H7" s="84"/>
      <c r="I7" s="84"/>
      <c r="J7" s="84"/>
      <c r="K7" s="84"/>
      <c r="L7" s="83"/>
      <c r="M7" s="84"/>
      <c r="N7" s="84"/>
      <c r="O7" s="85"/>
      <c r="P7" s="85"/>
      <c r="Q7" s="86"/>
      <c r="R7" s="85"/>
      <c r="S7" s="85"/>
      <c r="T7" s="85"/>
      <c r="U7" s="87"/>
      <c r="V7" s="86"/>
      <c r="W7" s="85"/>
      <c r="X7" s="85"/>
      <c r="Y7" s="85"/>
      <c r="Z7" s="88"/>
      <c r="AA7" s="498">
        <f aca="true" t="shared" si="0" ref="AA7:AA16">(SUM(G7:P7))*(1+$AB$4/100)</f>
        <v>0</v>
      </c>
      <c r="AB7" s="499"/>
      <c r="AC7" s="500">
        <f aca="true" t="shared" si="1" ref="AC7:AC16">(SUM(Q7:Z7))*(1+$AB$4/100)</f>
        <v>0</v>
      </c>
      <c r="AD7" s="501"/>
      <c r="AE7" s="89"/>
      <c r="AF7" s="90">
        <f aca="true" t="shared" si="2" ref="AF7:AF19">SUM(G7:P7)</f>
        <v>0</v>
      </c>
      <c r="AG7" s="91">
        <f aca="true" t="shared" si="3" ref="AG7:AG19">SUM(Q7:Z7)</f>
        <v>0</v>
      </c>
      <c r="AI7" s="92">
        <v>0.89</v>
      </c>
      <c r="AJ7" s="93">
        <f aca="true" t="shared" si="4" ref="AJ7:AJ16">+AF7*$AI7</f>
        <v>0</v>
      </c>
      <c r="AK7" s="94">
        <f aca="true" t="shared" si="5" ref="AK7:AK16">+AG7*$AI7</f>
        <v>0</v>
      </c>
      <c r="AL7" s="95">
        <v>0.152</v>
      </c>
      <c r="AM7" s="93">
        <f aca="true" t="shared" si="6" ref="AM7:AM19">(SUM(G7:P7))*AL7</f>
        <v>0</v>
      </c>
      <c r="AN7" s="94">
        <f aca="true" t="shared" si="7" ref="AN7:AN19">(SUM(Q7:Z7))*AL7</f>
        <v>0</v>
      </c>
      <c r="AO7" s="96">
        <f>IF($F25=0,2*3.14*(0.0172/2),2*3.14*((0.0172/2)+($F25/1000)))</f>
        <v>0.054008</v>
      </c>
      <c r="AP7" s="97">
        <f>IF($F26=0,2*3.14*(0.0172/2),2*3.14*((0.0172/2)+($F26/1000)))</f>
        <v>0.054008</v>
      </c>
      <c r="AQ7" s="98">
        <f aca="true" t="shared" si="8" ref="AQ7:AQ16">(SUM(G7:K7))*AO7</f>
        <v>0</v>
      </c>
      <c r="AR7" s="94">
        <f aca="true" t="shared" si="9" ref="AR7:AR16">(SUM(Q7:U7))*$AP7</f>
        <v>0</v>
      </c>
      <c r="AS7" s="100">
        <f aca="true" t="shared" si="10" ref="AS7:AS16">SUM(L7:P7)*$AO7</f>
        <v>0</v>
      </c>
      <c r="AT7" s="93">
        <f aca="true" t="shared" si="11" ref="AT7:AT16">SUM(V7:Z7)*$AP7</f>
        <v>0</v>
      </c>
      <c r="AU7" s="491"/>
      <c r="AV7" s="384" t="s">
        <v>83</v>
      </c>
      <c r="AW7" s="384"/>
      <c r="AX7" s="385"/>
    </row>
    <row r="8" spans="1:50" ht="12" customHeight="1">
      <c r="A8" s="412" t="s">
        <v>26</v>
      </c>
      <c r="B8" s="413"/>
      <c r="C8" s="413"/>
      <c r="D8" s="102">
        <v>1.28</v>
      </c>
      <c r="E8" s="103">
        <v>0.066882</v>
      </c>
      <c r="F8" s="104">
        <v>0.235</v>
      </c>
      <c r="G8" s="83"/>
      <c r="H8" s="84"/>
      <c r="I8" s="84"/>
      <c r="J8" s="84"/>
      <c r="K8" s="84"/>
      <c r="L8" s="83"/>
      <c r="M8" s="84"/>
      <c r="N8" s="84"/>
      <c r="O8" s="84"/>
      <c r="P8" s="84"/>
      <c r="Q8" s="83"/>
      <c r="R8" s="84"/>
      <c r="S8" s="84"/>
      <c r="T8" s="84"/>
      <c r="U8" s="105"/>
      <c r="V8" s="83"/>
      <c r="W8" s="84"/>
      <c r="X8" s="84"/>
      <c r="Y8" s="84"/>
      <c r="Z8" s="106"/>
      <c r="AA8" s="422">
        <f t="shared" si="0"/>
        <v>0</v>
      </c>
      <c r="AB8" s="423"/>
      <c r="AC8" s="432">
        <f t="shared" si="1"/>
        <v>0</v>
      </c>
      <c r="AD8" s="433"/>
      <c r="AE8" s="89"/>
      <c r="AF8" s="107">
        <f t="shared" si="2"/>
        <v>0</v>
      </c>
      <c r="AG8" s="108">
        <f t="shared" si="3"/>
        <v>0</v>
      </c>
      <c r="AI8" s="92">
        <v>1.28</v>
      </c>
      <c r="AJ8" s="93">
        <f t="shared" si="4"/>
        <v>0</v>
      </c>
      <c r="AK8" s="94">
        <f t="shared" si="5"/>
        <v>0</v>
      </c>
      <c r="AL8" s="95">
        <v>0.235</v>
      </c>
      <c r="AM8" s="93">
        <f t="shared" si="6"/>
        <v>0</v>
      </c>
      <c r="AN8" s="94">
        <f t="shared" si="7"/>
        <v>0</v>
      </c>
      <c r="AO8" s="95">
        <f>IF($F25=0,2*3.14*(0.0213/2),2*3.14*((0.0213/2)+($F25/1000)))</f>
        <v>0.066882</v>
      </c>
      <c r="AP8" s="109">
        <f>IF($F26=0,2*3.14*(0.0213/2),2*3.14*((0.0213/2)+($F26/1000)))</f>
        <v>0.066882</v>
      </c>
      <c r="AQ8" s="98">
        <f t="shared" si="8"/>
        <v>0</v>
      </c>
      <c r="AR8" s="94">
        <f t="shared" si="9"/>
        <v>0</v>
      </c>
      <c r="AS8" s="100">
        <f t="shared" si="10"/>
        <v>0</v>
      </c>
      <c r="AT8" s="93">
        <f t="shared" si="11"/>
        <v>0</v>
      </c>
      <c r="AU8" s="492"/>
      <c r="AV8" s="386"/>
      <c r="AW8" s="386"/>
      <c r="AX8" s="387"/>
    </row>
    <row r="9" spans="1:50" ht="12" customHeight="1">
      <c r="A9" s="412" t="s">
        <v>27</v>
      </c>
      <c r="B9" s="413"/>
      <c r="C9" s="413"/>
      <c r="D9" s="102">
        <v>1.65</v>
      </c>
      <c r="E9" s="103">
        <v>0.084466</v>
      </c>
      <c r="F9" s="104">
        <v>0.412</v>
      </c>
      <c r="G9" s="83"/>
      <c r="H9" s="84"/>
      <c r="I9" s="84"/>
      <c r="J9" s="84"/>
      <c r="K9" s="84"/>
      <c r="L9" s="83"/>
      <c r="M9" s="84"/>
      <c r="N9" s="84"/>
      <c r="O9" s="84"/>
      <c r="P9" s="84"/>
      <c r="Q9" s="83"/>
      <c r="R9" s="84"/>
      <c r="S9" s="84"/>
      <c r="T9" s="84"/>
      <c r="U9" s="105"/>
      <c r="V9" s="83"/>
      <c r="W9" s="84"/>
      <c r="X9" s="84"/>
      <c r="Y9" s="84"/>
      <c r="Z9" s="106"/>
      <c r="AA9" s="422">
        <f t="shared" si="0"/>
        <v>0</v>
      </c>
      <c r="AB9" s="423"/>
      <c r="AC9" s="432">
        <f t="shared" si="1"/>
        <v>0</v>
      </c>
      <c r="AD9" s="433"/>
      <c r="AE9" s="89"/>
      <c r="AF9" s="107">
        <f t="shared" si="2"/>
        <v>0</v>
      </c>
      <c r="AG9" s="108">
        <f t="shared" si="3"/>
        <v>0</v>
      </c>
      <c r="AI9" s="92">
        <v>1.65</v>
      </c>
      <c r="AJ9" s="93">
        <f t="shared" si="4"/>
        <v>0</v>
      </c>
      <c r="AK9" s="94">
        <f t="shared" si="5"/>
        <v>0</v>
      </c>
      <c r="AL9" s="95">
        <v>0.412</v>
      </c>
      <c r="AM9" s="93">
        <f t="shared" si="6"/>
        <v>0</v>
      </c>
      <c r="AN9" s="94">
        <f t="shared" si="7"/>
        <v>0</v>
      </c>
      <c r="AO9" s="95">
        <f>IF($F25=0,2*3.14*(0.0269/2),2*3.14*((0.0269/2)+($F25/1000)))</f>
        <v>0.084466</v>
      </c>
      <c r="AP9" s="109">
        <f>IF($F26=0,2*3.14*(0.0269/2),2*3.14*((0.0269/2)+($F26/1000)))</f>
        <v>0.084466</v>
      </c>
      <c r="AQ9" s="98">
        <f t="shared" si="8"/>
        <v>0</v>
      </c>
      <c r="AR9" s="94">
        <f t="shared" si="9"/>
        <v>0</v>
      </c>
      <c r="AS9" s="100">
        <f t="shared" si="10"/>
        <v>0</v>
      </c>
      <c r="AT9" s="93">
        <f t="shared" si="11"/>
        <v>0</v>
      </c>
      <c r="AU9" s="492"/>
      <c r="AV9" s="386"/>
      <c r="AW9" s="386"/>
      <c r="AX9" s="387"/>
    </row>
    <row r="10" spans="1:50" ht="12" customHeight="1">
      <c r="A10" s="412" t="s">
        <v>28</v>
      </c>
      <c r="B10" s="413"/>
      <c r="C10" s="413"/>
      <c r="D10" s="102">
        <v>2.53</v>
      </c>
      <c r="E10" s="103">
        <v>0.10581800000000001</v>
      </c>
      <c r="F10" s="104">
        <v>0.507</v>
      </c>
      <c r="G10" s="83"/>
      <c r="H10" s="84"/>
      <c r="I10" s="84"/>
      <c r="J10" s="84"/>
      <c r="K10" s="84"/>
      <c r="L10" s="83"/>
      <c r="M10" s="84"/>
      <c r="N10" s="84"/>
      <c r="O10" s="84"/>
      <c r="P10" s="84"/>
      <c r="Q10" s="83"/>
      <c r="R10" s="84"/>
      <c r="S10" s="84"/>
      <c r="T10" s="84"/>
      <c r="U10" s="105"/>
      <c r="V10" s="83"/>
      <c r="W10" s="84"/>
      <c r="X10" s="84"/>
      <c r="Y10" s="84"/>
      <c r="Z10" s="106"/>
      <c r="AA10" s="422">
        <f t="shared" si="0"/>
        <v>0</v>
      </c>
      <c r="AB10" s="423"/>
      <c r="AC10" s="432">
        <f t="shared" si="1"/>
        <v>0</v>
      </c>
      <c r="AD10" s="433"/>
      <c r="AE10" s="89"/>
      <c r="AF10" s="107">
        <f t="shared" si="2"/>
        <v>0</v>
      </c>
      <c r="AG10" s="108">
        <f t="shared" si="3"/>
        <v>0</v>
      </c>
      <c r="AI10" s="92">
        <v>2.53</v>
      </c>
      <c r="AJ10" s="93">
        <f t="shared" si="4"/>
        <v>0</v>
      </c>
      <c r="AK10" s="94">
        <f t="shared" si="5"/>
        <v>0</v>
      </c>
      <c r="AL10" s="95">
        <v>0.507</v>
      </c>
      <c r="AM10" s="93">
        <f t="shared" si="6"/>
        <v>0</v>
      </c>
      <c r="AN10" s="94">
        <f t="shared" si="7"/>
        <v>0</v>
      </c>
      <c r="AO10" s="95">
        <f>IF($F25=0,2*3.14*(0.0337/2),2*3.14*((0.0337/2)+($F25/1000)))</f>
        <v>0.10581800000000001</v>
      </c>
      <c r="AP10" s="109">
        <f>IF($F26=0,2*3.14*(0.0337/2),2*3.14*((0.0337/2)+($F26/1000)))</f>
        <v>0.10581800000000001</v>
      </c>
      <c r="AQ10" s="98">
        <f t="shared" si="8"/>
        <v>0</v>
      </c>
      <c r="AR10" s="94">
        <f t="shared" si="9"/>
        <v>0</v>
      </c>
      <c r="AS10" s="100">
        <f t="shared" si="10"/>
        <v>0</v>
      </c>
      <c r="AT10" s="93">
        <f t="shared" si="11"/>
        <v>0</v>
      </c>
      <c r="AU10" s="492"/>
      <c r="AV10" s="386"/>
      <c r="AW10" s="386"/>
      <c r="AX10" s="387"/>
    </row>
    <row r="11" spans="1:50" ht="12" customHeight="1">
      <c r="A11" s="412" t="s">
        <v>29</v>
      </c>
      <c r="B11" s="413"/>
      <c r="C11" s="413"/>
      <c r="D11" s="102">
        <v>3.26</v>
      </c>
      <c r="E11" s="103">
        <v>0.133136</v>
      </c>
      <c r="F11" s="104">
        <v>0.845</v>
      </c>
      <c r="G11" s="83"/>
      <c r="H11" s="84"/>
      <c r="I11" s="84"/>
      <c r="J11" s="84"/>
      <c r="K11" s="84"/>
      <c r="L11" s="83"/>
      <c r="M11" s="84"/>
      <c r="N11" s="84"/>
      <c r="O11" s="84"/>
      <c r="P11" s="84"/>
      <c r="Q11" s="83"/>
      <c r="R11" s="84"/>
      <c r="S11" s="84"/>
      <c r="T11" s="84"/>
      <c r="U11" s="105"/>
      <c r="V11" s="83"/>
      <c r="W11" s="84"/>
      <c r="X11" s="84"/>
      <c r="Y11" s="84"/>
      <c r="Z11" s="106"/>
      <c r="AA11" s="422">
        <f t="shared" si="0"/>
        <v>0</v>
      </c>
      <c r="AB11" s="423"/>
      <c r="AC11" s="432">
        <f t="shared" si="1"/>
        <v>0</v>
      </c>
      <c r="AD11" s="433"/>
      <c r="AE11" s="89"/>
      <c r="AF11" s="107">
        <f t="shared" si="2"/>
        <v>0</v>
      </c>
      <c r="AG11" s="108">
        <f t="shared" si="3"/>
        <v>0</v>
      </c>
      <c r="AI11" s="92">
        <v>3.26</v>
      </c>
      <c r="AJ11" s="93">
        <f t="shared" si="4"/>
        <v>0</v>
      </c>
      <c r="AK11" s="94">
        <f t="shared" si="5"/>
        <v>0</v>
      </c>
      <c r="AL11" s="95">
        <v>0.845</v>
      </c>
      <c r="AM11" s="93">
        <f t="shared" si="6"/>
        <v>0</v>
      </c>
      <c r="AN11" s="94">
        <f t="shared" si="7"/>
        <v>0</v>
      </c>
      <c r="AO11" s="95">
        <f>IF($F25=0,2*3.14*(0.0424/2),2*3.14*((0.0424/2)+($F25/1000)))</f>
        <v>0.133136</v>
      </c>
      <c r="AP11" s="109">
        <f>IF($F26=0,2*3.14*(0.0424/2),2*3.14*((0.0424/2)+($F26/1000)))</f>
        <v>0.133136</v>
      </c>
      <c r="AQ11" s="98">
        <f t="shared" si="8"/>
        <v>0</v>
      </c>
      <c r="AR11" s="94">
        <f t="shared" si="9"/>
        <v>0</v>
      </c>
      <c r="AS11" s="100">
        <f t="shared" si="10"/>
        <v>0</v>
      </c>
      <c r="AT11" s="93">
        <f t="shared" si="11"/>
        <v>0</v>
      </c>
      <c r="AU11" s="492"/>
      <c r="AV11" s="386"/>
      <c r="AW11" s="386"/>
      <c r="AX11" s="387"/>
    </row>
    <row r="12" spans="1:50" ht="12" customHeight="1">
      <c r="A12" s="494" t="s">
        <v>30</v>
      </c>
      <c r="B12" s="495"/>
      <c r="C12" s="495"/>
      <c r="D12" s="102">
        <v>3.75</v>
      </c>
      <c r="E12" s="103">
        <v>0.15166200000000002</v>
      </c>
      <c r="F12" s="104">
        <v>1.213</v>
      </c>
      <c r="G12" s="83"/>
      <c r="H12" s="84"/>
      <c r="I12" s="84"/>
      <c r="J12" s="84"/>
      <c r="K12" s="84"/>
      <c r="L12" s="83"/>
      <c r="M12" s="84"/>
      <c r="N12" s="84"/>
      <c r="O12" s="84"/>
      <c r="P12" s="84"/>
      <c r="Q12" s="83"/>
      <c r="R12" s="84"/>
      <c r="S12" s="84"/>
      <c r="T12" s="84"/>
      <c r="U12" s="105"/>
      <c r="V12" s="83"/>
      <c r="W12" s="84"/>
      <c r="X12" s="84"/>
      <c r="Y12" s="84"/>
      <c r="Z12" s="106"/>
      <c r="AA12" s="422">
        <f t="shared" si="0"/>
        <v>0</v>
      </c>
      <c r="AB12" s="423"/>
      <c r="AC12" s="432">
        <f t="shared" si="1"/>
        <v>0</v>
      </c>
      <c r="AD12" s="433"/>
      <c r="AE12" s="89"/>
      <c r="AF12" s="107">
        <f t="shared" si="2"/>
        <v>0</v>
      </c>
      <c r="AG12" s="108">
        <f t="shared" si="3"/>
        <v>0</v>
      </c>
      <c r="AI12" s="92">
        <v>3.75</v>
      </c>
      <c r="AJ12" s="93">
        <f t="shared" si="4"/>
        <v>0</v>
      </c>
      <c r="AK12" s="94">
        <f t="shared" si="5"/>
        <v>0</v>
      </c>
      <c r="AL12" s="95">
        <v>1.213</v>
      </c>
      <c r="AM12" s="93">
        <f t="shared" si="6"/>
        <v>0</v>
      </c>
      <c r="AN12" s="94">
        <f t="shared" si="7"/>
        <v>0</v>
      </c>
      <c r="AO12" s="95">
        <f>IF($F25=0,2*3.14*(0.0483/2),2*3.14*((0.0483/2)+($F25/1000)))</f>
        <v>0.15166200000000002</v>
      </c>
      <c r="AP12" s="109">
        <f>IF($F26=0,2*3.14*(0.0483/2),2*3.14*((0.0483/2)+($F26/1000)))</f>
        <v>0.15166200000000002</v>
      </c>
      <c r="AQ12" s="98">
        <f t="shared" si="8"/>
        <v>0</v>
      </c>
      <c r="AR12" s="94">
        <f t="shared" si="9"/>
        <v>0</v>
      </c>
      <c r="AS12" s="100">
        <f t="shared" si="10"/>
        <v>0</v>
      </c>
      <c r="AT12" s="93">
        <f t="shared" si="11"/>
        <v>0</v>
      </c>
      <c r="AU12" s="492"/>
      <c r="AV12" s="386"/>
      <c r="AW12" s="386"/>
      <c r="AX12" s="387"/>
    </row>
    <row r="13" spans="1:50" ht="12" customHeight="1">
      <c r="A13" s="412" t="s">
        <v>1</v>
      </c>
      <c r="B13" s="413"/>
      <c r="C13" s="413"/>
      <c r="D13" s="102">
        <v>5.29</v>
      </c>
      <c r="E13" s="103">
        <v>0.189342</v>
      </c>
      <c r="F13" s="104">
        <v>2.058</v>
      </c>
      <c r="G13" s="83"/>
      <c r="H13" s="84"/>
      <c r="I13" s="84"/>
      <c r="J13" s="84"/>
      <c r="K13" s="84"/>
      <c r="L13" s="83"/>
      <c r="M13" s="84"/>
      <c r="N13" s="84"/>
      <c r="O13" s="84"/>
      <c r="P13" s="84"/>
      <c r="Q13" s="83"/>
      <c r="R13" s="84"/>
      <c r="S13" s="84"/>
      <c r="T13" s="84"/>
      <c r="U13" s="105"/>
      <c r="V13" s="83"/>
      <c r="W13" s="84"/>
      <c r="X13" s="84"/>
      <c r="Y13" s="84"/>
      <c r="Z13" s="106"/>
      <c r="AA13" s="422">
        <f t="shared" si="0"/>
        <v>0</v>
      </c>
      <c r="AB13" s="423"/>
      <c r="AC13" s="432">
        <f t="shared" si="1"/>
        <v>0</v>
      </c>
      <c r="AD13" s="433"/>
      <c r="AE13" s="89"/>
      <c r="AF13" s="107">
        <f t="shared" si="2"/>
        <v>0</v>
      </c>
      <c r="AG13" s="108">
        <f t="shared" si="3"/>
        <v>0</v>
      </c>
      <c r="AI13" s="92">
        <v>5.29</v>
      </c>
      <c r="AJ13" s="93">
        <f t="shared" si="4"/>
        <v>0</v>
      </c>
      <c r="AK13" s="94">
        <f t="shared" si="5"/>
        <v>0</v>
      </c>
      <c r="AL13" s="95">
        <v>2.058</v>
      </c>
      <c r="AM13" s="93">
        <f t="shared" si="6"/>
        <v>0</v>
      </c>
      <c r="AN13" s="94">
        <f t="shared" si="7"/>
        <v>0</v>
      </c>
      <c r="AO13" s="95">
        <f>IF($F25=0,2*3.14*(0.0603/2),2*3.14*((0.0603/2)+($F25/1000)))</f>
        <v>0.189342</v>
      </c>
      <c r="AP13" s="109">
        <f>IF($F26=0,2*3.14*(0.0603/2),2*3.14*((0.0603/2)+($F26/1000)))</f>
        <v>0.189342</v>
      </c>
      <c r="AQ13" s="98">
        <f t="shared" si="8"/>
        <v>0</v>
      </c>
      <c r="AR13" s="94">
        <f t="shared" si="9"/>
        <v>0</v>
      </c>
      <c r="AS13" s="100">
        <f t="shared" si="10"/>
        <v>0</v>
      </c>
      <c r="AT13" s="93">
        <f t="shared" si="11"/>
        <v>0</v>
      </c>
      <c r="AU13" s="492"/>
      <c r="AV13" s="386"/>
      <c r="AW13" s="386"/>
      <c r="AX13" s="387"/>
    </row>
    <row r="14" spans="1:50" ht="12" customHeight="1">
      <c r="A14" s="412" t="s">
        <v>47</v>
      </c>
      <c r="B14" s="413"/>
      <c r="C14" s="413"/>
      <c r="D14" s="102">
        <v>6.79</v>
      </c>
      <c r="E14" s="103">
        <v>0.238954</v>
      </c>
      <c r="F14" s="104">
        <v>3.882</v>
      </c>
      <c r="G14" s="83"/>
      <c r="H14" s="84"/>
      <c r="I14" s="84"/>
      <c r="J14" s="84"/>
      <c r="K14" s="84"/>
      <c r="L14" s="83"/>
      <c r="M14" s="84"/>
      <c r="N14" s="84"/>
      <c r="O14" s="84"/>
      <c r="P14" s="84"/>
      <c r="Q14" s="83"/>
      <c r="R14" s="84"/>
      <c r="S14" s="84"/>
      <c r="T14" s="84"/>
      <c r="U14" s="105"/>
      <c r="V14" s="83"/>
      <c r="W14" s="84"/>
      <c r="X14" s="84"/>
      <c r="Y14" s="84"/>
      <c r="Z14" s="106"/>
      <c r="AA14" s="422">
        <f t="shared" si="0"/>
        <v>0</v>
      </c>
      <c r="AB14" s="423"/>
      <c r="AC14" s="432">
        <f t="shared" si="1"/>
        <v>0</v>
      </c>
      <c r="AD14" s="433"/>
      <c r="AE14" s="89"/>
      <c r="AF14" s="107">
        <f t="shared" si="2"/>
        <v>0</v>
      </c>
      <c r="AG14" s="108">
        <f t="shared" si="3"/>
        <v>0</v>
      </c>
      <c r="AI14" s="92">
        <v>6.79</v>
      </c>
      <c r="AJ14" s="93">
        <f t="shared" si="4"/>
        <v>0</v>
      </c>
      <c r="AK14" s="94">
        <f t="shared" si="5"/>
        <v>0</v>
      </c>
      <c r="AL14" s="95">
        <v>3.882</v>
      </c>
      <c r="AM14" s="93">
        <f t="shared" si="6"/>
        <v>0</v>
      </c>
      <c r="AN14" s="94">
        <f t="shared" si="7"/>
        <v>0</v>
      </c>
      <c r="AO14" s="95">
        <f>IF($F25=0,2*3.14*(0.0761/2),2*3.14*((0.0761/2)+($F25/1000)))</f>
        <v>0.238954</v>
      </c>
      <c r="AP14" s="109">
        <f>IF($F26=0,2*3.14*(0.0761/2),2*3.14*((0.0761/2)+($F26/1000)))</f>
        <v>0.238954</v>
      </c>
      <c r="AQ14" s="98">
        <f t="shared" si="8"/>
        <v>0</v>
      </c>
      <c r="AR14" s="94">
        <f t="shared" si="9"/>
        <v>0</v>
      </c>
      <c r="AS14" s="100">
        <f t="shared" si="10"/>
        <v>0</v>
      </c>
      <c r="AT14" s="93">
        <f t="shared" si="11"/>
        <v>0</v>
      </c>
      <c r="AU14" s="492"/>
      <c r="AV14" s="386"/>
      <c r="AW14" s="386"/>
      <c r="AX14" s="387"/>
    </row>
    <row r="15" spans="1:50" ht="12" customHeight="1">
      <c r="A15" s="412" t="s">
        <v>48</v>
      </c>
      <c r="B15" s="413"/>
      <c r="C15" s="413"/>
      <c r="D15" s="102">
        <v>8.9</v>
      </c>
      <c r="E15" s="103">
        <v>0.27946</v>
      </c>
      <c r="F15" s="104">
        <v>5.346</v>
      </c>
      <c r="G15" s="83"/>
      <c r="H15" s="84"/>
      <c r="I15" s="84"/>
      <c r="J15" s="84"/>
      <c r="K15" s="84"/>
      <c r="L15" s="83"/>
      <c r="M15" s="84"/>
      <c r="N15" s="84"/>
      <c r="O15" s="84"/>
      <c r="P15" s="84"/>
      <c r="Q15" s="83"/>
      <c r="R15" s="84"/>
      <c r="S15" s="84"/>
      <c r="T15" s="84"/>
      <c r="U15" s="105"/>
      <c r="V15" s="83"/>
      <c r="W15" s="84"/>
      <c r="X15" s="84"/>
      <c r="Y15" s="84"/>
      <c r="Z15" s="106"/>
      <c r="AA15" s="422">
        <f t="shared" si="0"/>
        <v>0</v>
      </c>
      <c r="AB15" s="423"/>
      <c r="AC15" s="432">
        <f t="shared" si="1"/>
        <v>0</v>
      </c>
      <c r="AD15" s="433"/>
      <c r="AE15" s="89"/>
      <c r="AF15" s="107">
        <f t="shared" si="2"/>
        <v>0</v>
      </c>
      <c r="AG15" s="108">
        <f t="shared" si="3"/>
        <v>0</v>
      </c>
      <c r="AI15" s="92">
        <v>8.9</v>
      </c>
      <c r="AJ15" s="93">
        <f t="shared" si="4"/>
        <v>0</v>
      </c>
      <c r="AK15" s="94">
        <f t="shared" si="5"/>
        <v>0</v>
      </c>
      <c r="AL15" s="95">
        <v>5.346</v>
      </c>
      <c r="AM15" s="93">
        <f t="shared" si="6"/>
        <v>0</v>
      </c>
      <c r="AN15" s="94">
        <f t="shared" si="7"/>
        <v>0</v>
      </c>
      <c r="AO15" s="95">
        <f>IF($F25=0,2*3.14*(0.089/2),2*3.14*((0.089/2)+($F25/1000)))</f>
        <v>0.27946</v>
      </c>
      <c r="AP15" s="109">
        <f>IF($F26=0,2*3.14*(0.089/2),2*3.14*((0.089/2)+($F26/1000)))</f>
        <v>0.27946</v>
      </c>
      <c r="AQ15" s="98">
        <f t="shared" si="8"/>
        <v>0</v>
      </c>
      <c r="AR15" s="94">
        <f t="shared" si="9"/>
        <v>0</v>
      </c>
      <c r="AS15" s="100">
        <f t="shared" si="10"/>
        <v>0</v>
      </c>
      <c r="AT15" s="93">
        <f t="shared" si="11"/>
        <v>0</v>
      </c>
      <c r="AU15" s="493"/>
      <c r="AV15" s="388"/>
      <c r="AW15" s="388"/>
      <c r="AX15" s="389"/>
    </row>
    <row r="16" spans="1:50" ht="12" customHeight="1">
      <c r="A16" s="434" t="s">
        <v>49</v>
      </c>
      <c r="B16" s="435"/>
      <c r="C16" s="435"/>
      <c r="D16" s="110">
        <v>12.98</v>
      </c>
      <c r="E16" s="111">
        <v>0.358902</v>
      </c>
      <c r="F16" s="112">
        <v>8.99</v>
      </c>
      <c r="G16" s="83"/>
      <c r="H16" s="84"/>
      <c r="I16" s="84"/>
      <c r="J16" s="84"/>
      <c r="K16" s="84"/>
      <c r="L16" s="83"/>
      <c r="M16" s="84"/>
      <c r="N16" s="84"/>
      <c r="O16" s="84"/>
      <c r="P16" s="84"/>
      <c r="Q16" s="83"/>
      <c r="R16" s="84"/>
      <c r="S16" s="84"/>
      <c r="T16" s="84"/>
      <c r="U16" s="105"/>
      <c r="V16" s="83"/>
      <c r="W16" s="84"/>
      <c r="X16" s="84"/>
      <c r="Y16" s="84"/>
      <c r="Z16" s="84"/>
      <c r="AA16" s="436">
        <f t="shared" si="0"/>
        <v>0</v>
      </c>
      <c r="AB16" s="437"/>
      <c r="AC16" s="438">
        <f t="shared" si="1"/>
        <v>0</v>
      </c>
      <c r="AD16" s="439"/>
      <c r="AE16" s="89"/>
      <c r="AF16" s="107">
        <f t="shared" si="2"/>
        <v>0</v>
      </c>
      <c r="AG16" s="108">
        <f t="shared" si="3"/>
        <v>0</v>
      </c>
      <c r="AI16" s="134">
        <v>12.98</v>
      </c>
      <c r="AJ16" s="113">
        <f t="shared" si="4"/>
        <v>0</v>
      </c>
      <c r="AK16" s="114">
        <f t="shared" si="5"/>
        <v>0</v>
      </c>
      <c r="AL16" s="115">
        <v>8.99</v>
      </c>
      <c r="AM16" s="113">
        <f t="shared" si="6"/>
        <v>0</v>
      </c>
      <c r="AN16" s="114">
        <f t="shared" si="7"/>
        <v>0</v>
      </c>
      <c r="AO16" s="115">
        <f>IF($F25=0,2*3.14*(0.1143/2),2*3.14*((0.1143/2)+($F25/1000)))</f>
        <v>0.358902</v>
      </c>
      <c r="AP16" s="116">
        <f>IF($F26=0,2*3.14*(0.1143/2),2*3.14*((0.1143/2)+($F26/1000)))</f>
        <v>0.358902</v>
      </c>
      <c r="AQ16" s="117">
        <f t="shared" si="8"/>
        <v>0</v>
      </c>
      <c r="AR16" s="114">
        <f t="shared" si="9"/>
        <v>0</v>
      </c>
      <c r="AS16" s="118">
        <f t="shared" si="10"/>
        <v>0</v>
      </c>
      <c r="AT16" s="113">
        <f t="shared" si="11"/>
        <v>0</v>
      </c>
      <c r="AU16" s="101"/>
      <c r="AV16" s="46"/>
      <c r="AW16" s="46"/>
      <c r="AX16" s="46"/>
    </row>
    <row r="17" spans="1:50" ht="3" customHeight="1">
      <c r="A17" s="410"/>
      <c r="B17" s="411"/>
      <c r="C17" s="411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20"/>
      <c r="AB17" s="120"/>
      <c r="AC17" s="424"/>
      <c r="AD17" s="425"/>
      <c r="AE17" s="89"/>
      <c r="AF17" s="107">
        <f t="shared" si="2"/>
        <v>0</v>
      </c>
      <c r="AG17" s="108">
        <f t="shared" si="3"/>
        <v>0</v>
      </c>
      <c r="AI17" s="92"/>
      <c r="AJ17" s="93"/>
      <c r="AK17" s="94"/>
      <c r="AL17" s="95"/>
      <c r="AM17" s="93">
        <f t="shared" si="6"/>
        <v>0</v>
      </c>
      <c r="AN17" s="94">
        <f t="shared" si="7"/>
        <v>0</v>
      </c>
      <c r="AO17" s="95"/>
      <c r="AP17" s="121"/>
      <c r="AQ17" s="98">
        <f>(SUM(D17:H17))*AO17</f>
        <v>0</v>
      </c>
      <c r="AR17" s="93">
        <f>(SUM(O17:T17))*$AP17</f>
        <v>0</v>
      </c>
      <c r="AS17" s="98"/>
      <c r="AT17" s="93"/>
      <c r="AU17" s="101"/>
      <c r="AV17" s="46"/>
      <c r="AW17" s="46"/>
      <c r="AX17" s="46"/>
    </row>
    <row r="18" spans="1:50" ht="12" customHeight="1">
      <c r="A18" s="426" t="s">
        <v>50</v>
      </c>
      <c r="B18" s="427"/>
      <c r="C18" s="427"/>
      <c r="D18" s="122">
        <v>17.65</v>
      </c>
      <c r="E18" s="123">
        <v>0.5202979999999999</v>
      </c>
      <c r="F18" s="124">
        <v>13.68</v>
      </c>
      <c r="G18" s="83"/>
      <c r="H18" s="84"/>
      <c r="I18" s="84"/>
      <c r="J18" s="84"/>
      <c r="K18" s="84"/>
      <c r="L18" s="83"/>
      <c r="M18" s="84"/>
      <c r="N18" s="84"/>
      <c r="O18" s="84"/>
      <c r="P18" s="84"/>
      <c r="Q18" s="83"/>
      <c r="R18" s="84"/>
      <c r="S18" s="84"/>
      <c r="T18" s="84"/>
      <c r="U18" s="105"/>
      <c r="V18" s="83"/>
      <c r="W18" s="84"/>
      <c r="X18" s="84"/>
      <c r="Y18" s="84"/>
      <c r="Z18" s="84"/>
      <c r="AA18" s="428">
        <f>(SUM(G18:P18))</f>
        <v>0</v>
      </c>
      <c r="AB18" s="429"/>
      <c r="AC18" s="430">
        <f>(SUM(Q18:Z18))</f>
        <v>0</v>
      </c>
      <c r="AD18" s="431"/>
      <c r="AE18" s="125"/>
      <c r="AF18" s="107">
        <f t="shared" si="2"/>
        <v>0</v>
      </c>
      <c r="AG18" s="108">
        <f t="shared" si="3"/>
        <v>0</v>
      </c>
      <c r="AH18" s="98"/>
      <c r="AI18" s="92">
        <v>17.65</v>
      </c>
      <c r="AJ18" s="93">
        <f>+AF18*$AI18</f>
        <v>0</v>
      </c>
      <c r="AK18" s="94">
        <f>+AG18*$AI18</f>
        <v>0</v>
      </c>
      <c r="AL18" s="92">
        <v>13.68</v>
      </c>
      <c r="AM18" s="93">
        <f t="shared" si="6"/>
        <v>0</v>
      </c>
      <c r="AN18" s="94">
        <f t="shared" si="7"/>
        <v>0</v>
      </c>
      <c r="AO18" s="126">
        <f>IF($U25=0,2*3.14*(0.1397/2),2*3.14*((0.1397/2)+($U25/1000)))</f>
        <v>0.438658</v>
      </c>
      <c r="AP18" s="127">
        <f>IF($U26=0,2*3.14*(0.1397/2),2*3.14*((0.1397/2)+($U26/1000)))</f>
        <v>0.438658</v>
      </c>
      <c r="AQ18" s="100">
        <f>(SUM(G18:K18))*AO18</f>
        <v>0</v>
      </c>
      <c r="AR18" s="93">
        <f>(SUM(Q18:U18))*$AP18</f>
        <v>0</v>
      </c>
      <c r="AS18" s="93">
        <f>SUM(L18:P18)*$AO18</f>
        <v>0</v>
      </c>
      <c r="AT18" s="93">
        <f>SUM(V18:Z18)*$AP18</f>
        <v>0</v>
      </c>
      <c r="AU18" s="460"/>
      <c r="AV18" s="384" t="s">
        <v>31</v>
      </c>
      <c r="AW18" s="384"/>
      <c r="AX18" s="385"/>
    </row>
    <row r="19" spans="1:50" ht="12" customHeight="1" thickBot="1">
      <c r="A19" s="412" t="s">
        <v>51</v>
      </c>
      <c r="B19" s="413"/>
      <c r="C19" s="413"/>
      <c r="D19" s="128">
        <v>21.12</v>
      </c>
      <c r="E19" s="129">
        <v>0.610102</v>
      </c>
      <c r="F19" s="130">
        <v>17.67</v>
      </c>
      <c r="G19" s="83"/>
      <c r="H19" s="84"/>
      <c r="I19" s="84"/>
      <c r="J19" s="84"/>
      <c r="K19" s="84"/>
      <c r="L19" s="83"/>
      <c r="M19" s="84"/>
      <c r="N19" s="84"/>
      <c r="O19" s="84"/>
      <c r="P19" s="84"/>
      <c r="Q19" s="83"/>
      <c r="R19" s="84"/>
      <c r="S19" s="84"/>
      <c r="T19" s="84"/>
      <c r="U19" s="105"/>
      <c r="V19" s="83"/>
      <c r="W19" s="84"/>
      <c r="X19" s="84"/>
      <c r="Y19" s="84"/>
      <c r="Z19" s="106"/>
      <c r="AA19" s="440">
        <f>(SUM(G19:P19))</f>
        <v>0</v>
      </c>
      <c r="AB19" s="441"/>
      <c r="AC19" s="442">
        <f>(SUM(Q19:Z19))</f>
        <v>0</v>
      </c>
      <c r="AD19" s="443"/>
      <c r="AE19" s="125"/>
      <c r="AF19" s="132">
        <f t="shared" si="2"/>
        <v>0</v>
      </c>
      <c r="AG19" s="133">
        <f t="shared" si="3"/>
        <v>0</v>
      </c>
      <c r="AH19" s="98"/>
      <c r="AI19" s="135">
        <v>21.12</v>
      </c>
      <c r="AJ19" s="113">
        <f>+AF19*$AI19</f>
        <v>0</v>
      </c>
      <c r="AK19" s="114">
        <f>+AG19*$AI19</f>
        <v>0</v>
      </c>
      <c r="AL19" s="135">
        <v>17.67</v>
      </c>
      <c r="AM19" s="113">
        <f t="shared" si="6"/>
        <v>0</v>
      </c>
      <c r="AN19" s="114">
        <f t="shared" si="7"/>
        <v>0</v>
      </c>
      <c r="AO19" s="115">
        <f>IF($U25=0,2*3.14*(0.1683/2),2*3.14*((0.1683/2)+($U25/1000)))</f>
        <v>0.528462</v>
      </c>
      <c r="AP19" s="136">
        <f>IF($U26=0,2*3.14*(0.1683/2),2*3.14*((0.1683/2)+($U26/1000)))</f>
        <v>0.528462</v>
      </c>
      <c r="AQ19" s="118">
        <f>(SUM(G19:K19))*AO19</f>
        <v>0</v>
      </c>
      <c r="AR19" s="113">
        <f>(SUM(Q19:U19))*$AP19</f>
        <v>0</v>
      </c>
      <c r="AS19" s="113">
        <f>SUM(L19:P19)*$AO19</f>
        <v>0</v>
      </c>
      <c r="AT19" s="113">
        <f>SUM(V19:Z19)*$AP19</f>
        <v>0</v>
      </c>
      <c r="AU19" s="461"/>
      <c r="AV19" s="386"/>
      <c r="AW19" s="386"/>
      <c r="AX19" s="387"/>
    </row>
    <row r="20" spans="1:50" ht="3" customHeight="1" thickBot="1">
      <c r="A20" s="137"/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40"/>
      <c r="AB20" s="140"/>
      <c r="AC20" s="140"/>
      <c r="AD20" s="141"/>
      <c r="AE20" s="125"/>
      <c r="AF20" s="142"/>
      <c r="AG20" s="142"/>
      <c r="AH20" s="98"/>
      <c r="AI20" s="143"/>
      <c r="AJ20" s="98"/>
      <c r="AK20" s="98"/>
      <c r="AL20" s="144"/>
      <c r="AM20" s="98"/>
      <c r="AN20" s="98"/>
      <c r="AO20" s="145"/>
      <c r="AP20" s="145"/>
      <c r="AQ20" s="98"/>
      <c r="AR20" s="98"/>
      <c r="AS20" s="98"/>
      <c r="AT20" s="98"/>
      <c r="AU20" s="461"/>
      <c r="AV20" s="386"/>
      <c r="AW20" s="386"/>
      <c r="AX20" s="387"/>
    </row>
    <row r="21" spans="1:50" s="155" customFormat="1" ht="14.1" customHeight="1">
      <c r="A21" s="146" t="s">
        <v>32</v>
      </c>
      <c r="B21" s="147"/>
      <c r="C21" s="147"/>
      <c r="D21" s="147"/>
      <c r="E21" s="147"/>
      <c r="F21" s="147"/>
      <c r="G21" s="147"/>
      <c r="H21" s="148" t="s">
        <v>33</v>
      </c>
      <c r="I21" s="444">
        <f>+(SUM(AJ7:AJ19))*(1+F22/100)</f>
        <v>0</v>
      </c>
      <c r="J21" s="444"/>
      <c r="K21" s="149" t="s">
        <v>22</v>
      </c>
      <c r="L21" s="445" t="s">
        <v>34</v>
      </c>
      <c r="M21" s="447">
        <f>+(SUM(AJ7:AJ19)+SUM(AK7:AK19))*(1+F22/100)</f>
        <v>0</v>
      </c>
      <c r="N21" s="447"/>
      <c r="O21" s="449" t="s">
        <v>22</v>
      </c>
      <c r="P21" s="146" t="s">
        <v>35</v>
      </c>
      <c r="Q21" s="150"/>
      <c r="R21" s="150"/>
      <c r="S21" s="150"/>
      <c r="T21" s="150"/>
      <c r="U21" s="151"/>
      <c r="V21" s="151"/>
      <c r="W21" s="152" t="s">
        <v>33</v>
      </c>
      <c r="X21" s="451">
        <f>+SUM(AM7:AM19)*(1+U22/100)</f>
        <v>0</v>
      </c>
      <c r="Y21" s="451"/>
      <c r="Z21" s="153" t="s">
        <v>23</v>
      </c>
      <c r="AA21" s="452" t="s">
        <v>34</v>
      </c>
      <c r="AB21" s="454">
        <f>+X21+X22</f>
        <v>0</v>
      </c>
      <c r="AC21" s="454"/>
      <c r="AD21" s="456" t="s">
        <v>23</v>
      </c>
      <c r="AE21" s="154"/>
      <c r="AI21" s="156"/>
      <c r="AL21" s="157"/>
      <c r="AO21" s="156"/>
      <c r="AP21" s="156"/>
      <c r="AU21" s="461"/>
      <c r="AV21" s="386"/>
      <c r="AW21" s="386"/>
      <c r="AX21" s="387"/>
    </row>
    <row r="22" spans="1:50" s="155" customFormat="1" ht="14.1" customHeight="1" thickBot="1">
      <c r="A22" s="158" t="s">
        <v>36</v>
      </c>
      <c r="B22" s="159"/>
      <c r="C22" s="159"/>
      <c r="D22" s="159"/>
      <c r="E22" s="159"/>
      <c r="F22" s="160">
        <v>40</v>
      </c>
      <c r="G22" s="161" t="s">
        <v>13</v>
      </c>
      <c r="H22" s="162" t="s">
        <v>37</v>
      </c>
      <c r="I22" s="458">
        <f>+(SUM(AK7:AK19))*(1+F22/100)</f>
        <v>0</v>
      </c>
      <c r="J22" s="458"/>
      <c r="K22" s="163" t="s">
        <v>22</v>
      </c>
      <c r="L22" s="446"/>
      <c r="M22" s="448"/>
      <c r="N22" s="448"/>
      <c r="O22" s="450"/>
      <c r="P22" s="158" t="s">
        <v>36</v>
      </c>
      <c r="Q22" s="151"/>
      <c r="R22" s="151"/>
      <c r="S22" s="151"/>
      <c r="T22" s="151"/>
      <c r="U22" s="160"/>
      <c r="V22" s="164" t="s">
        <v>13</v>
      </c>
      <c r="W22" s="165" t="s">
        <v>37</v>
      </c>
      <c r="X22" s="459">
        <f>+SUM(AN7:AN19)*(1+U22/100)</f>
        <v>0</v>
      </c>
      <c r="Y22" s="459"/>
      <c r="Z22" s="166" t="s">
        <v>23</v>
      </c>
      <c r="AA22" s="453"/>
      <c r="AB22" s="455"/>
      <c r="AC22" s="455"/>
      <c r="AD22" s="457"/>
      <c r="AL22" s="157"/>
      <c r="AO22" s="156"/>
      <c r="AP22" s="156"/>
      <c r="AU22" s="461"/>
      <c r="AV22" s="386"/>
      <c r="AW22" s="386"/>
      <c r="AX22" s="387"/>
    </row>
    <row r="23" spans="1:50" s="155" customFormat="1" ht="3" customHeight="1">
      <c r="A23" s="168"/>
      <c r="B23" s="169"/>
      <c r="C23" s="170"/>
      <c r="D23" s="171"/>
      <c r="E23" s="172"/>
      <c r="F23" s="172"/>
      <c r="G23" s="173"/>
      <c r="H23" s="174"/>
      <c r="I23" s="171"/>
      <c r="J23" s="175"/>
      <c r="K23" s="175"/>
      <c r="L23" s="176"/>
      <c r="M23" s="177"/>
      <c r="N23" s="171"/>
      <c r="O23" s="178"/>
      <c r="P23" s="179"/>
      <c r="Q23" s="179"/>
      <c r="R23" s="178"/>
      <c r="S23" s="180"/>
      <c r="T23" s="181"/>
      <c r="U23" s="182"/>
      <c r="V23" s="182"/>
      <c r="W23" s="183"/>
      <c r="X23" s="184"/>
      <c r="Y23" s="185"/>
      <c r="Z23" s="186"/>
      <c r="AA23" s="183"/>
      <c r="AB23" s="187"/>
      <c r="AC23" s="188"/>
      <c r="AD23" s="189"/>
      <c r="AE23" s="190"/>
      <c r="AF23" s="154"/>
      <c r="AG23" s="191"/>
      <c r="AL23" s="157"/>
      <c r="AO23" s="156"/>
      <c r="AP23" s="156"/>
      <c r="AU23" s="461"/>
      <c r="AV23" s="386"/>
      <c r="AW23" s="386"/>
      <c r="AX23" s="387"/>
    </row>
    <row r="24" spans="1:50" s="155" customFormat="1" ht="12.75" customHeight="1">
      <c r="A24" s="192"/>
      <c r="B24" s="193"/>
      <c r="C24" s="194"/>
      <c r="D24" s="195"/>
      <c r="E24" s="196"/>
      <c r="F24" s="196"/>
      <c r="G24" s="463" t="s">
        <v>38</v>
      </c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5"/>
      <c r="Y24" s="197"/>
      <c r="Z24" s="197"/>
      <c r="AA24" s="197"/>
      <c r="AB24" s="197"/>
      <c r="AC24" s="198"/>
      <c r="AD24" s="199"/>
      <c r="AE24" s="190"/>
      <c r="AF24" s="154"/>
      <c r="AG24" s="191"/>
      <c r="AL24" s="157"/>
      <c r="AO24" s="156"/>
      <c r="AP24" s="156"/>
      <c r="AU24" s="461"/>
      <c r="AV24" s="386"/>
      <c r="AW24" s="386"/>
      <c r="AX24" s="387"/>
    </row>
    <row r="25" spans="1:50" s="155" customFormat="1" ht="15.75" customHeight="1">
      <c r="A25" s="404" t="s">
        <v>39</v>
      </c>
      <c r="B25" s="405"/>
      <c r="C25" s="200"/>
      <c r="D25" s="201" t="s">
        <v>40</v>
      </c>
      <c r="E25" s="202" t="s">
        <v>41</v>
      </c>
      <c r="F25" s="203"/>
      <c r="G25" s="204" t="s">
        <v>42</v>
      </c>
      <c r="H25" s="202" t="s">
        <v>33</v>
      </c>
      <c r="I25" s="406">
        <f>SUM(AQ7:AQ16)*(1+F27/100)</f>
        <v>0</v>
      </c>
      <c r="J25" s="406"/>
      <c r="K25" s="205" t="s">
        <v>24</v>
      </c>
      <c r="L25" s="206" t="s">
        <v>37</v>
      </c>
      <c r="M25" s="407">
        <f>SUM(AR7:AR16)*(1+F27/100)</f>
        <v>0</v>
      </c>
      <c r="N25" s="407"/>
      <c r="O25" s="207" t="s">
        <v>24</v>
      </c>
      <c r="P25" s="408" t="s">
        <v>43</v>
      </c>
      <c r="Q25" s="409"/>
      <c r="R25" s="200"/>
      <c r="S25" s="208" t="s">
        <v>40</v>
      </c>
      <c r="T25" s="209" t="s">
        <v>41</v>
      </c>
      <c r="U25" s="210"/>
      <c r="V25" s="207" t="s">
        <v>42</v>
      </c>
      <c r="W25" s="211" t="s">
        <v>33</v>
      </c>
      <c r="X25" s="399">
        <f>+SUM(AQ18:AQ19)*(1+U27/100)</f>
        <v>0</v>
      </c>
      <c r="Y25" s="399"/>
      <c r="Z25" s="212" t="s">
        <v>24</v>
      </c>
      <c r="AA25" s="213" t="s">
        <v>37</v>
      </c>
      <c r="AB25" s="397">
        <f>SUM(AR18:AR19)*(1+U27/100)</f>
        <v>0</v>
      </c>
      <c r="AC25" s="397"/>
      <c r="AD25" s="214" t="s">
        <v>24</v>
      </c>
      <c r="AE25" s="215"/>
      <c r="AL25" s="157"/>
      <c r="AO25" s="156"/>
      <c r="AP25" s="156"/>
      <c r="AU25" s="461"/>
      <c r="AV25" s="386"/>
      <c r="AW25" s="386"/>
      <c r="AX25" s="387"/>
    </row>
    <row r="26" spans="1:50" ht="15" customHeight="1">
      <c r="A26" s="401" t="s">
        <v>52</v>
      </c>
      <c r="B26" s="402"/>
      <c r="C26" s="216"/>
      <c r="D26" s="217" t="s">
        <v>44</v>
      </c>
      <c r="E26" s="218" t="s">
        <v>41</v>
      </c>
      <c r="F26" s="219"/>
      <c r="G26" s="220" t="s">
        <v>42</v>
      </c>
      <c r="H26" s="221" t="s">
        <v>33</v>
      </c>
      <c r="I26" s="403">
        <f>+SUM(AS7:AS16)*(1+F27/100)</f>
        <v>0</v>
      </c>
      <c r="J26" s="403"/>
      <c r="K26" s="222" t="s">
        <v>24</v>
      </c>
      <c r="L26" s="223" t="s">
        <v>37</v>
      </c>
      <c r="M26" s="398">
        <f>SUM(AT7:AT16)*(1+F27/100)</f>
        <v>0</v>
      </c>
      <c r="N26" s="398"/>
      <c r="O26" s="224" t="s">
        <v>24</v>
      </c>
      <c r="P26" s="420" t="s">
        <v>52</v>
      </c>
      <c r="Q26" s="421"/>
      <c r="R26" s="225"/>
      <c r="S26" s="226" t="s">
        <v>44</v>
      </c>
      <c r="T26" s="227" t="s">
        <v>41</v>
      </c>
      <c r="U26" s="228"/>
      <c r="V26" s="229" t="s">
        <v>42</v>
      </c>
      <c r="W26" s="230" t="s">
        <v>33</v>
      </c>
      <c r="X26" s="403">
        <f>+SUM(AS18:AS19)*(1+U27/100)</f>
        <v>0</v>
      </c>
      <c r="Y26" s="403"/>
      <c r="Z26" s="231" t="s">
        <v>24</v>
      </c>
      <c r="AA26" s="227" t="s">
        <v>37</v>
      </c>
      <c r="AB26" s="398">
        <f>SUM(AT18:AT19)*(1+U27/100)</f>
        <v>0</v>
      </c>
      <c r="AC26" s="398"/>
      <c r="AD26" s="232" t="s">
        <v>24</v>
      </c>
      <c r="AE26" s="233"/>
      <c r="AG26" s="155"/>
      <c r="AH26" s="155"/>
      <c r="AI26" s="155"/>
      <c r="AJ26" s="155"/>
      <c r="AL26" s="234"/>
      <c r="AO26" s="235"/>
      <c r="AP26" s="235"/>
      <c r="AU26" s="461"/>
      <c r="AV26" s="386"/>
      <c r="AW26" s="386"/>
      <c r="AX26" s="387"/>
    </row>
    <row r="27" spans="1:50" ht="14.1" customHeight="1" thickBot="1">
      <c r="A27" s="158" t="s">
        <v>36</v>
      </c>
      <c r="B27" s="159"/>
      <c r="C27" s="159"/>
      <c r="D27" s="159"/>
      <c r="E27" s="159"/>
      <c r="F27" s="236"/>
      <c r="G27" s="237" t="s">
        <v>13</v>
      </c>
      <c r="H27" s="238" t="s">
        <v>34</v>
      </c>
      <c r="I27" s="400">
        <f>+I25+I26</f>
        <v>0</v>
      </c>
      <c r="J27" s="400"/>
      <c r="K27" s="239" t="s">
        <v>24</v>
      </c>
      <c r="L27" s="240" t="s">
        <v>34</v>
      </c>
      <c r="M27" s="396">
        <f>+M25+M26</f>
        <v>0</v>
      </c>
      <c r="N27" s="396"/>
      <c r="O27" s="224" t="s">
        <v>24</v>
      </c>
      <c r="P27" s="241" t="s">
        <v>36</v>
      </c>
      <c r="Q27" s="242"/>
      <c r="R27" s="242"/>
      <c r="S27" s="242"/>
      <c r="T27" s="243"/>
      <c r="U27" s="244"/>
      <c r="V27" s="245" t="s">
        <v>13</v>
      </c>
      <c r="W27" s="246" t="s">
        <v>34</v>
      </c>
      <c r="X27" s="400">
        <f>+X25+X26</f>
        <v>0</v>
      </c>
      <c r="Y27" s="400"/>
      <c r="Z27" s="247" t="s">
        <v>24</v>
      </c>
      <c r="AA27" s="240" t="s">
        <v>34</v>
      </c>
      <c r="AB27" s="396">
        <f>+AB25+AB26</f>
        <v>0</v>
      </c>
      <c r="AC27" s="396"/>
      <c r="AD27" s="232" t="s">
        <v>24</v>
      </c>
      <c r="AE27" s="233"/>
      <c r="AG27" s="155"/>
      <c r="AH27" s="155"/>
      <c r="AI27" s="155"/>
      <c r="AJ27" s="155"/>
      <c r="AL27" s="234"/>
      <c r="AO27" s="235"/>
      <c r="AP27" s="235"/>
      <c r="AU27" s="461"/>
      <c r="AV27" s="386"/>
      <c r="AW27" s="386"/>
      <c r="AX27" s="387"/>
    </row>
    <row r="28" spans="1:50" ht="14.1" customHeight="1" thickBot="1" thickTop="1">
      <c r="A28" s="466" t="s">
        <v>53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8"/>
      <c r="AE28" s="248"/>
      <c r="AF28" s="248"/>
      <c r="AG28" s="248"/>
      <c r="AH28" s="155"/>
      <c r="AI28" s="235"/>
      <c r="AL28" s="234"/>
      <c r="AO28" s="235"/>
      <c r="AP28" s="235"/>
      <c r="AU28" s="462"/>
      <c r="AV28" s="388"/>
      <c r="AW28" s="388"/>
      <c r="AX28" s="389"/>
    </row>
    <row r="29" spans="1:50" ht="14.1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48"/>
      <c r="AF29" s="248"/>
      <c r="AG29" s="248"/>
      <c r="AH29" s="155"/>
      <c r="AI29" s="235"/>
      <c r="AL29" s="234"/>
      <c r="AO29" s="235"/>
      <c r="AP29" s="235"/>
      <c r="AU29" s="101"/>
      <c r="AV29" s="46"/>
      <c r="AW29" s="46"/>
      <c r="AX29" s="46"/>
    </row>
    <row r="30" spans="1:50" ht="14.1" customHeight="1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48"/>
      <c r="AF30" s="248"/>
      <c r="AG30" s="248"/>
      <c r="AH30" s="155"/>
      <c r="AI30" s="235"/>
      <c r="AL30" s="234"/>
      <c r="AO30" s="235"/>
      <c r="AP30" s="235"/>
      <c r="AU30" s="101"/>
      <c r="AV30" s="46"/>
      <c r="AW30" s="46"/>
      <c r="AX30" s="46"/>
    </row>
    <row r="31" spans="1:50" ht="14.1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48"/>
      <c r="AF31" s="248"/>
      <c r="AG31" s="248"/>
      <c r="AH31" s="155"/>
      <c r="AI31" s="235"/>
      <c r="AL31" s="234"/>
      <c r="AO31" s="235"/>
      <c r="AP31" s="235"/>
      <c r="AU31" s="101"/>
      <c r="AV31" s="46"/>
      <c r="AW31" s="46"/>
      <c r="AX31" s="46"/>
    </row>
    <row r="32" spans="1:50" ht="14.1" customHeight="1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48"/>
      <c r="AF32" s="248"/>
      <c r="AG32" s="248"/>
      <c r="AH32" s="155"/>
      <c r="AI32" s="235"/>
      <c r="AL32" s="234"/>
      <c r="AO32" s="235"/>
      <c r="AP32" s="235"/>
      <c r="AU32" s="101"/>
      <c r="AV32" s="46"/>
      <c r="AW32" s="46"/>
      <c r="AX32" s="46"/>
    </row>
    <row r="33" spans="1:50" ht="14.1" customHeight="1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48"/>
      <c r="AF33" s="248"/>
      <c r="AG33" s="248"/>
      <c r="AH33" s="155"/>
      <c r="AI33" s="235"/>
      <c r="AL33" s="234"/>
      <c r="AO33" s="235"/>
      <c r="AP33" s="235"/>
      <c r="AU33" s="101"/>
      <c r="AV33" s="46"/>
      <c r="AW33" s="46"/>
      <c r="AX33" s="46"/>
    </row>
    <row r="34" spans="1:50" ht="14.1" customHeight="1" thickBot="1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48"/>
      <c r="AF34" s="248"/>
      <c r="AG34" s="248"/>
      <c r="AH34" s="155"/>
      <c r="AI34" s="235"/>
      <c r="AL34" s="234"/>
      <c r="AO34" s="235"/>
      <c r="AP34" s="235"/>
      <c r="AU34" s="101"/>
      <c r="AV34" s="46"/>
      <c r="AW34" s="46"/>
      <c r="AX34" s="46"/>
    </row>
    <row r="35" spans="1:46" ht="15" customHeight="1">
      <c r="A35" s="3" t="s">
        <v>2</v>
      </c>
      <c r="B35" s="4"/>
      <c r="C35" s="5"/>
      <c r="D35" s="6"/>
      <c r="E35" s="7"/>
      <c r="F35" s="7"/>
      <c r="G35" s="7"/>
      <c r="H35" s="7"/>
      <c r="I35" s="8"/>
      <c r="J35" s="502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4"/>
      <c r="X35" s="9" t="s">
        <v>3</v>
      </c>
      <c r="Y35" s="6"/>
      <c r="Z35" s="10"/>
      <c r="AA35" s="11"/>
      <c r="AB35" s="505"/>
      <c r="AC35" s="506"/>
      <c r="AD35" s="507"/>
      <c r="AE35" s="12"/>
      <c r="AF35" s="12"/>
      <c r="AG35" s="12"/>
      <c r="AK35" s="14"/>
      <c r="AL35" s="15"/>
      <c r="AM35" s="15"/>
      <c r="AN35" s="15"/>
      <c r="AO35" s="16"/>
      <c r="AP35" s="16"/>
      <c r="AQ35" s="16"/>
      <c r="AR35" s="16"/>
      <c r="AS35" s="17"/>
      <c r="AT35" s="17"/>
    </row>
    <row r="36" spans="1:50" ht="15" customHeight="1" thickBot="1">
      <c r="A36" s="18" t="s">
        <v>45</v>
      </c>
      <c r="B36" s="19"/>
      <c r="C36" s="19"/>
      <c r="D36" s="19"/>
      <c r="E36" s="19"/>
      <c r="F36" s="19"/>
      <c r="G36" s="19"/>
      <c r="H36" s="19"/>
      <c r="I36" s="20"/>
      <c r="J36" s="508" t="s">
        <v>54</v>
      </c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10"/>
      <c r="X36" s="21" t="s">
        <v>4</v>
      </c>
      <c r="Y36" s="22"/>
      <c r="Z36" s="23"/>
      <c r="AA36" s="24"/>
      <c r="AB36" s="511"/>
      <c r="AC36" s="512"/>
      <c r="AD36" s="513"/>
      <c r="AE36" s="25"/>
      <c r="AF36" s="26"/>
      <c r="AG36" s="26"/>
      <c r="AH36" s="27"/>
      <c r="AK36" s="28"/>
      <c r="AL36" s="28"/>
      <c r="AM36" s="28"/>
      <c r="AN36" s="28"/>
      <c r="AO36" s="28"/>
      <c r="AP36" s="28"/>
      <c r="AQ36" s="28"/>
      <c r="AR36" s="29"/>
      <c r="AU36" s="460"/>
      <c r="AV36" s="384" t="s">
        <v>5</v>
      </c>
      <c r="AW36" s="384"/>
      <c r="AX36" s="385"/>
    </row>
    <row r="37" spans="1:50" ht="18.75" customHeight="1">
      <c r="A37" s="514" t="s">
        <v>6</v>
      </c>
      <c r="B37" s="515"/>
      <c r="C37" s="515"/>
      <c r="D37" s="516" t="s">
        <v>7</v>
      </c>
      <c r="E37" s="516" t="s">
        <v>8</v>
      </c>
      <c r="F37" s="518" t="s">
        <v>71</v>
      </c>
      <c r="G37" s="520"/>
      <c r="H37" s="414"/>
      <c r="I37" s="414"/>
      <c r="J37" s="414"/>
      <c r="K37" s="417"/>
      <c r="L37" s="414"/>
      <c r="M37" s="414"/>
      <c r="N37" s="414"/>
      <c r="O37" s="414"/>
      <c r="P37" s="417"/>
      <c r="Q37" s="414"/>
      <c r="R37" s="414"/>
      <c r="S37" s="414"/>
      <c r="T37" s="414"/>
      <c r="U37" s="417"/>
      <c r="V37" s="414"/>
      <c r="W37" s="414"/>
      <c r="X37" s="414"/>
      <c r="Y37" s="414"/>
      <c r="Z37" s="414"/>
      <c r="AA37" s="469" t="s">
        <v>9</v>
      </c>
      <c r="AB37" s="470"/>
      <c r="AC37" s="470"/>
      <c r="AD37" s="471"/>
      <c r="AE37" s="31"/>
      <c r="AF37" s="32"/>
      <c r="AG37" s="33"/>
      <c r="AH37" s="34"/>
      <c r="AI37" s="35" t="s">
        <v>10</v>
      </c>
      <c r="AJ37" s="36" t="s">
        <v>72</v>
      </c>
      <c r="AK37" s="37"/>
      <c r="AL37" s="38" t="s">
        <v>73</v>
      </c>
      <c r="AM37" s="36" t="s">
        <v>74</v>
      </c>
      <c r="AN37" s="39"/>
      <c r="AO37" s="40" t="s">
        <v>11</v>
      </c>
      <c r="AP37" s="41" t="s">
        <v>75</v>
      </c>
      <c r="AQ37" s="42" t="s">
        <v>76</v>
      </c>
      <c r="AR37" s="43"/>
      <c r="AS37" s="42" t="s">
        <v>77</v>
      </c>
      <c r="AT37" s="44"/>
      <c r="AU37" s="461"/>
      <c r="AV37" s="386"/>
      <c r="AW37" s="386"/>
      <c r="AX37" s="387"/>
    </row>
    <row r="38" spans="1:50" ht="12" customHeight="1">
      <c r="A38" s="390" t="s">
        <v>84</v>
      </c>
      <c r="B38" s="391"/>
      <c r="C38" s="392"/>
      <c r="D38" s="517"/>
      <c r="E38" s="517"/>
      <c r="F38" s="519"/>
      <c r="G38" s="521"/>
      <c r="H38" s="415"/>
      <c r="I38" s="415"/>
      <c r="J38" s="415"/>
      <c r="K38" s="418"/>
      <c r="L38" s="415"/>
      <c r="M38" s="415"/>
      <c r="N38" s="415"/>
      <c r="O38" s="415"/>
      <c r="P38" s="418"/>
      <c r="Q38" s="415"/>
      <c r="R38" s="415"/>
      <c r="S38" s="415"/>
      <c r="T38" s="415"/>
      <c r="U38" s="418"/>
      <c r="V38" s="415"/>
      <c r="W38" s="415"/>
      <c r="X38" s="415"/>
      <c r="Y38" s="415"/>
      <c r="Z38" s="415"/>
      <c r="AA38" s="47" t="s">
        <v>12</v>
      </c>
      <c r="AB38" s="472">
        <v>10</v>
      </c>
      <c r="AC38" s="473"/>
      <c r="AD38" s="48" t="s">
        <v>13</v>
      </c>
      <c r="AE38" s="49"/>
      <c r="AF38" s="50"/>
      <c r="AG38" s="51"/>
      <c r="AH38" s="34"/>
      <c r="AI38" s="52"/>
      <c r="AJ38" s="53"/>
      <c r="AK38" s="54"/>
      <c r="AL38" s="55"/>
      <c r="AM38" s="56"/>
      <c r="AN38" s="57"/>
      <c r="AO38" s="58"/>
      <c r="AP38" s="59"/>
      <c r="AQ38" s="60"/>
      <c r="AR38" s="61"/>
      <c r="AS38" s="60"/>
      <c r="AT38" s="62"/>
      <c r="AU38" s="461"/>
      <c r="AV38" s="386"/>
      <c r="AW38" s="386"/>
      <c r="AX38" s="387"/>
    </row>
    <row r="39" spans="1:50" ht="12" customHeight="1">
      <c r="A39" s="393"/>
      <c r="B39" s="394"/>
      <c r="C39" s="395"/>
      <c r="D39" s="517"/>
      <c r="E39" s="517"/>
      <c r="F39" s="519"/>
      <c r="G39" s="522"/>
      <c r="H39" s="416"/>
      <c r="I39" s="416"/>
      <c r="J39" s="416"/>
      <c r="K39" s="419"/>
      <c r="L39" s="416"/>
      <c r="M39" s="416"/>
      <c r="N39" s="416"/>
      <c r="O39" s="416"/>
      <c r="P39" s="419"/>
      <c r="Q39" s="416"/>
      <c r="R39" s="416"/>
      <c r="S39" s="416"/>
      <c r="T39" s="416"/>
      <c r="U39" s="419"/>
      <c r="V39" s="416"/>
      <c r="W39" s="416"/>
      <c r="X39" s="416"/>
      <c r="Y39" s="416"/>
      <c r="Z39" s="416"/>
      <c r="AA39" s="474" t="s">
        <v>14</v>
      </c>
      <c r="AB39" s="475"/>
      <c r="AC39" s="478" t="s">
        <v>15</v>
      </c>
      <c r="AD39" s="479"/>
      <c r="AE39" s="63"/>
      <c r="AF39" s="50"/>
      <c r="AG39" s="51"/>
      <c r="AH39" s="34"/>
      <c r="AI39" s="52"/>
      <c r="AJ39" s="53"/>
      <c r="AK39" s="54"/>
      <c r="AL39" s="55"/>
      <c r="AM39" s="56"/>
      <c r="AN39" s="57"/>
      <c r="AO39" s="58"/>
      <c r="AP39" s="59"/>
      <c r="AQ39" s="64" t="s">
        <v>16</v>
      </c>
      <c r="AR39" s="65" t="s">
        <v>17</v>
      </c>
      <c r="AS39" s="64" t="s">
        <v>16</v>
      </c>
      <c r="AT39" s="66" t="s">
        <v>17</v>
      </c>
      <c r="AU39" s="462"/>
      <c r="AV39" s="388"/>
      <c r="AW39" s="388"/>
      <c r="AX39" s="389"/>
    </row>
    <row r="40" spans="1:50" ht="15" customHeight="1">
      <c r="A40" s="482" t="s">
        <v>18</v>
      </c>
      <c r="B40" s="483"/>
      <c r="C40" s="483"/>
      <c r="D40" s="68" t="s">
        <v>19</v>
      </c>
      <c r="E40" s="68" t="s">
        <v>20</v>
      </c>
      <c r="F40" s="69" t="s">
        <v>21</v>
      </c>
      <c r="G40" s="484" t="s">
        <v>78</v>
      </c>
      <c r="H40" s="485"/>
      <c r="I40" s="485"/>
      <c r="J40" s="485"/>
      <c r="K40" s="486"/>
      <c r="L40" s="484" t="s">
        <v>79</v>
      </c>
      <c r="M40" s="485"/>
      <c r="N40" s="485"/>
      <c r="O40" s="485"/>
      <c r="P40" s="486"/>
      <c r="Q40" s="487" t="s">
        <v>80</v>
      </c>
      <c r="R40" s="488"/>
      <c r="S40" s="488"/>
      <c r="T40" s="488"/>
      <c r="U40" s="489"/>
      <c r="V40" s="487" t="s">
        <v>81</v>
      </c>
      <c r="W40" s="488"/>
      <c r="X40" s="488"/>
      <c r="Y40" s="488"/>
      <c r="Z40" s="490"/>
      <c r="AA40" s="476"/>
      <c r="AB40" s="477"/>
      <c r="AC40" s="480"/>
      <c r="AD40" s="481"/>
      <c r="AE40" s="63"/>
      <c r="AF40" s="70"/>
      <c r="AH40" s="71"/>
      <c r="AI40" s="72"/>
      <c r="AJ40" s="73" t="s">
        <v>22</v>
      </c>
      <c r="AK40" s="74" t="s">
        <v>22</v>
      </c>
      <c r="AL40" s="75"/>
      <c r="AM40" s="76" t="s">
        <v>23</v>
      </c>
      <c r="AN40" s="77" t="s">
        <v>23</v>
      </c>
      <c r="AO40" s="72"/>
      <c r="AP40" s="78"/>
      <c r="AQ40" s="72" t="s">
        <v>24</v>
      </c>
      <c r="AR40" s="74" t="s">
        <v>24</v>
      </c>
      <c r="AS40" s="72" t="s">
        <v>24</v>
      </c>
      <c r="AT40" s="79" t="s">
        <v>24</v>
      </c>
      <c r="AW40" s="46"/>
      <c r="AX40" s="46"/>
    </row>
    <row r="41" spans="1:50" ht="12" customHeight="1">
      <c r="A41" s="496" t="s">
        <v>25</v>
      </c>
      <c r="B41" s="497"/>
      <c r="C41" s="497"/>
      <c r="D41" s="80">
        <v>0.89</v>
      </c>
      <c r="E41" s="81">
        <v>0.054008</v>
      </c>
      <c r="F41" s="82">
        <v>0.152</v>
      </c>
      <c r="G41" s="83"/>
      <c r="H41" s="84"/>
      <c r="I41" s="84"/>
      <c r="J41" s="84"/>
      <c r="K41" s="84"/>
      <c r="L41" s="83"/>
      <c r="M41" s="84"/>
      <c r="N41" s="84"/>
      <c r="O41" s="85"/>
      <c r="P41" s="85"/>
      <c r="Q41" s="86"/>
      <c r="R41" s="85"/>
      <c r="S41" s="85"/>
      <c r="T41" s="85"/>
      <c r="U41" s="87"/>
      <c r="V41" s="86"/>
      <c r="W41" s="85"/>
      <c r="X41" s="85"/>
      <c r="Y41" s="85"/>
      <c r="Z41" s="88"/>
      <c r="AA41" s="498">
        <f aca="true" t="shared" si="12" ref="AA41:AA50">(SUM(G41:P41))*(1+$AB$4/100)</f>
        <v>0</v>
      </c>
      <c r="AB41" s="499"/>
      <c r="AC41" s="500">
        <f aca="true" t="shared" si="13" ref="AC41:AC50">(SUM(Q41:Z41))*(1+$AB$4/100)</f>
        <v>0</v>
      </c>
      <c r="AD41" s="501"/>
      <c r="AE41" s="89"/>
      <c r="AF41" s="90">
        <f aca="true" t="shared" si="14" ref="AF41:AF53">SUM(G41:P41)</f>
        <v>0</v>
      </c>
      <c r="AG41" s="91">
        <f aca="true" t="shared" si="15" ref="AG41:AG53">SUM(Q41:Z41)</f>
        <v>0</v>
      </c>
      <c r="AI41" s="92">
        <v>0.89</v>
      </c>
      <c r="AJ41" s="93">
        <f aca="true" t="shared" si="16" ref="AJ41:AJ50">+AF41*$AI41</f>
        <v>0</v>
      </c>
      <c r="AK41" s="94">
        <f aca="true" t="shared" si="17" ref="AK41:AK50">+AG41*$AI41</f>
        <v>0</v>
      </c>
      <c r="AL41" s="95">
        <v>0.152</v>
      </c>
      <c r="AM41" s="93">
        <f aca="true" t="shared" si="18" ref="AM41:AM53">(SUM(G41:P41))*AL41</f>
        <v>0</v>
      </c>
      <c r="AN41" s="94">
        <f aca="true" t="shared" si="19" ref="AN41:AN53">(SUM(Q41:Z41))*AL41</f>
        <v>0</v>
      </c>
      <c r="AO41" s="96">
        <f>IF($F59=0,2*3.14*(0.0172/2),2*3.14*((0.0172/2)+($F59/1000)))</f>
        <v>0.054008</v>
      </c>
      <c r="AP41" s="97">
        <f>IF($F60=0,2*3.14*(0.0172/2),2*3.14*((0.0172/2)+($F60/1000)))</f>
        <v>0.054008</v>
      </c>
      <c r="AQ41" s="98">
        <f aca="true" t="shared" si="20" ref="AQ41:AQ50">(SUM(G41:K41))*AO41</f>
        <v>0</v>
      </c>
      <c r="AR41" s="99">
        <f aca="true" t="shared" si="21" ref="AR41:AR50">(SUM(Q41:U41))*$AP41</f>
        <v>0</v>
      </c>
      <c r="AS41" s="100">
        <f aca="true" t="shared" si="22" ref="AS41:AS50">SUM(L41:P41)*$AO41</f>
        <v>0</v>
      </c>
      <c r="AT41" s="93">
        <f aca="true" t="shared" si="23" ref="AT41:AT50">SUM(V41:Z41)*$AP41</f>
        <v>0</v>
      </c>
      <c r="AU41" s="491"/>
      <c r="AV41" s="384" t="s">
        <v>85</v>
      </c>
      <c r="AW41" s="384"/>
      <c r="AX41" s="385"/>
    </row>
    <row r="42" spans="1:50" ht="12" customHeight="1">
      <c r="A42" s="412" t="s">
        <v>26</v>
      </c>
      <c r="B42" s="413"/>
      <c r="C42" s="413"/>
      <c r="D42" s="102">
        <v>1.28</v>
      </c>
      <c r="E42" s="103">
        <v>0.066882</v>
      </c>
      <c r="F42" s="104">
        <v>0.235</v>
      </c>
      <c r="G42" s="83"/>
      <c r="H42" s="84"/>
      <c r="I42" s="84"/>
      <c r="J42" s="84"/>
      <c r="K42" s="84"/>
      <c r="L42" s="83"/>
      <c r="M42" s="84"/>
      <c r="N42" s="84"/>
      <c r="O42" s="84"/>
      <c r="P42" s="84"/>
      <c r="Q42" s="83"/>
      <c r="R42" s="84"/>
      <c r="S42" s="84"/>
      <c r="T42" s="84"/>
      <c r="U42" s="105"/>
      <c r="V42" s="83"/>
      <c r="W42" s="84"/>
      <c r="X42" s="84"/>
      <c r="Y42" s="84"/>
      <c r="Z42" s="106"/>
      <c r="AA42" s="422">
        <f t="shared" si="12"/>
        <v>0</v>
      </c>
      <c r="AB42" s="423"/>
      <c r="AC42" s="432">
        <f t="shared" si="13"/>
        <v>0</v>
      </c>
      <c r="AD42" s="433"/>
      <c r="AE42" s="89"/>
      <c r="AF42" s="107">
        <f t="shared" si="14"/>
        <v>0</v>
      </c>
      <c r="AG42" s="108">
        <f t="shared" si="15"/>
        <v>0</v>
      </c>
      <c r="AI42" s="92">
        <v>1.28</v>
      </c>
      <c r="AJ42" s="93">
        <f t="shared" si="16"/>
        <v>0</v>
      </c>
      <c r="AK42" s="94">
        <f t="shared" si="17"/>
        <v>0</v>
      </c>
      <c r="AL42" s="95">
        <v>0.235</v>
      </c>
      <c r="AM42" s="93">
        <f t="shared" si="18"/>
        <v>0</v>
      </c>
      <c r="AN42" s="94">
        <f t="shared" si="19"/>
        <v>0</v>
      </c>
      <c r="AO42" s="95">
        <f>IF($F59=0,2*3.14*(0.0213/2),2*3.14*((0.0213/2)+($F59/1000)))</f>
        <v>0.066882</v>
      </c>
      <c r="AP42" s="109">
        <f>IF($F60=0,2*3.14*(0.0213/2),2*3.14*((0.0213/2)+($F60/1000)))</f>
        <v>0.066882</v>
      </c>
      <c r="AQ42" s="98">
        <f t="shared" si="20"/>
        <v>0</v>
      </c>
      <c r="AR42" s="94">
        <f t="shared" si="21"/>
        <v>0</v>
      </c>
      <c r="AS42" s="100">
        <f t="shared" si="22"/>
        <v>0</v>
      </c>
      <c r="AT42" s="93">
        <f t="shared" si="23"/>
        <v>0</v>
      </c>
      <c r="AU42" s="492"/>
      <c r="AV42" s="386"/>
      <c r="AW42" s="386"/>
      <c r="AX42" s="387"/>
    </row>
    <row r="43" spans="1:50" ht="12" customHeight="1">
      <c r="A43" s="412" t="s">
        <v>27</v>
      </c>
      <c r="B43" s="413"/>
      <c r="C43" s="413"/>
      <c r="D43" s="102">
        <v>1.65</v>
      </c>
      <c r="E43" s="103">
        <v>0.084466</v>
      </c>
      <c r="F43" s="104">
        <v>0.412</v>
      </c>
      <c r="G43" s="83"/>
      <c r="H43" s="84"/>
      <c r="I43" s="84"/>
      <c r="J43" s="84"/>
      <c r="K43" s="84"/>
      <c r="L43" s="83"/>
      <c r="M43" s="84"/>
      <c r="N43" s="84"/>
      <c r="O43" s="84"/>
      <c r="P43" s="84"/>
      <c r="Q43" s="83"/>
      <c r="R43" s="84"/>
      <c r="S43" s="84"/>
      <c r="T43" s="84"/>
      <c r="U43" s="105"/>
      <c r="V43" s="83"/>
      <c r="W43" s="84"/>
      <c r="X43" s="84"/>
      <c r="Y43" s="84"/>
      <c r="Z43" s="106"/>
      <c r="AA43" s="422">
        <f t="shared" si="12"/>
        <v>0</v>
      </c>
      <c r="AB43" s="423"/>
      <c r="AC43" s="432">
        <f t="shared" si="13"/>
        <v>0</v>
      </c>
      <c r="AD43" s="433"/>
      <c r="AE43" s="89"/>
      <c r="AF43" s="107">
        <f t="shared" si="14"/>
        <v>0</v>
      </c>
      <c r="AG43" s="108">
        <f t="shared" si="15"/>
        <v>0</v>
      </c>
      <c r="AI43" s="92">
        <v>1.65</v>
      </c>
      <c r="AJ43" s="93">
        <f t="shared" si="16"/>
        <v>0</v>
      </c>
      <c r="AK43" s="94">
        <f t="shared" si="17"/>
        <v>0</v>
      </c>
      <c r="AL43" s="95">
        <v>0.412</v>
      </c>
      <c r="AM43" s="93">
        <f t="shared" si="18"/>
        <v>0</v>
      </c>
      <c r="AN43" s="94">
        <f t="shared" si="19"/>
        <v>0</v>
      </c>
      <c r="AO43" s="95">
        <f>IF($F59=0,2*3.14*(0.0269/2),2*3.14*((0.0269/2)+($F59/1000)))</f>
        <v>0.084466</v>
      </c>
      <c r="AP43" s="109">
        <f>IF($F60=0,2*3.14*(0.0269/2),2*3.14*((0.0269/2)+($F60/1000)))</f>
        <v>0.084466</v>
      </c>
      <c r="AQ43" s="98">
        <f t="shared" si="20"/>
        <v>0</v>
      </c>
      <c r="AR43" s="94">
        <f t="shared" si="21"/>
        <v>0</v>
      </c>
      <c r="AS43" s="100">
        <f t="shared" si="22"/>
        <v>0</v>
      </c>
      <c r="AT43" s="93">
        <f t="shared" si="23"/>
        <v>0</v>
      </c>
      <c r="AU43" s="492"/>
      <c r="AV43" s="386"/>
      <c r="AW43" s="386"/>
      <c r="AX43" s="387"/>
    </row>
    <row r="44" spans="1:50" ht="12" customHeight="1">
      <c r="A44" s="412" t="s">
        <v>28</v>
      </c>
      <c r="B44" s="413"/>
      <c r="C44" s="413"/>
      <c r="D44" s="102">
        <v>2.53</v>
      </c>
      <c r="E44" s="103">
        <v>0.10581800000000001</v>
      </c>
      <c r="F44" s="104">
        <v>0.507</v>
      </c>
      <c r="G44" s="83"/>
      <c r="H44" s="84"/>
      <c r="I44" s="84"/>
      <c r="J44" s="84"/>
      <c r="K44" s="84"/>
      <c r="L44" s="83"/>
      <c r="M44" s="84"/>
      <c r="N44" s="84"/>
      <c r="O44" s="84"/>
      <c r="P44" s="84"/>
      <c r="Q44" s="83"/>
      <c r="R44" s="84"/>
      <c r="S44" s="84"/>
      <c r="T44" s="84"/>
      <c r="U44" s="105"/>
      <c r="V44" s="83"/>
      <c r="W44" s="84"/>
      <c r="X44" s="84"/>
      <c r="Y44" s="84"/>
      <c r="Z44" s="106"/>
      <c r="AA44" s="422">
        <f t="shared" si="12"/>
        <v>0</v>
      </c>
      <c r="AB44" s="423"/>
      <c r="AC44" s="432">
        <f t="shared" si="13"/>
        <v>0</v>
      </c>
      <c r="AD44" s="433"/>
      <c r="AE44" s="89"/>
      <c r="AF44" s="107">
        <f t="shared" si="14"/>
        <v>0</v>
      </c>
      <c r="AG44" s="108">
        <f t="shared" si="15"/>
        <v>0</v>
      </c>
      <c r="AI44" s="92">
        <v>2.53</v>
      </c>
      <c r="AJ44" s="93">
        <f t="shared" si="16"/>
        <v>0</v>
      </c>
      <c r="AK44" s="94">
        <f t="shared" si="17"/>
        <v>0</v>
      </c>
      <c r="AL44" s="95">
        <v>0.507</v>
      </c>
      <c r="AM44" s="93">
        <f t="shared" si="18"/>
        <v>0</v>
      </c>
      <c r="AN44" s="94">
        <f t="shared" si="19"/>
        <v>0</v>
      </c>
      <c r="AO44" s="95">
        <f>IF($F59=0,2*3.14*(0.0337/2),2*3.14*((0.0337/2)+($F59/1000)))</f>
        <v>0.10581800000000001</v>
      </c>
      <c r="AP44" s="109">
        <f>IF($F60=0,2*3.14*(0.0337/2),2*3.14*((0.0337/2)+($F60/1000)))</f>
        <v>0.10581800000000001</v>
      </c>
      <c r="AQ44" s="98">
        <f t="shared" si="20"/>
        <v>0</v>
      </c>
      <c r="AR44" s="94">
        <f t="shared" si="21"/>
        <v>0</v>
      </c>
      <c r="AS44" s="100">
        <f t="shared" si="22"/>
        <v>0</v>
      </c>
      <c r="AT44" s="93">
        <f t="shared" si="23"/>
        <v>0</v>
      </c>
      <c r="AU44" s="492"/>
      <c r="AV44" s="386"/>
      <c r="AW44" s="386"/>
      <c r="AX44" s="387"/>
    </row>
    <row r="45" spans="1:50" ht="12" customHeight="1">
      <c r="A45" s="412" t="s">
        <v>29</v>
      </c>
      <c r="B45" s="413"/>
      <c r="C45" s="413"/>
      <c r="D45" s="102">
        <v>3.26</v>
      </c>
      <c r="E45" s="103">
        <v>0.133136</v>
      </c>
      <c r="F45" s="104">
        <v>0.845</v>
      </c>
      <c r="G45" s="83"/>
      <c r="H45" s="84"/>
      <c r="I45" s="84"/>
      <c r="J45" s="84"/>
      <c r="K45" s="84"/>
      <c r="L45" s="83"/>
      <c r="M45" s="84"/>
      <c r="N45" s="84"/>
      <c r="O45" s="84"/>
      <c r="P45" s="84"/>
      <c r="Q45" s="83"/>
      <c r="R45" s="84"/>
      <c r="S45" s="84"/>
      <c r="T45" s="84"/>
      <c r="U45" s="105"/>
      <c r="V45" s="83"/>
      <c r="W45" s="84"/>
      <c r="X45" s="84"/>
      <c r="Y45" s="84"/>
      <c r="Z45" s="106"/>
      <c r="AA45" s="422">
        <f t="shared" si="12"/>
        <v>0</v>
      </c>
      <c r="AB45" s="423"/>
      <c r="AC45" s="432">
        <f t="shared" si="13"/>
        <v>0</v>
      </c>
      <c r="AD45" s="433"/>
      <c r="AE45" s="89"/>
      <c r="AF45" s="107">
        <f t="shared" si="14"/>
        <v>0</v>
      </c>
      <c r="AG45" s="108">
        <f t="shared" si="15"/>
        <v>0</v>
      </c>
      <c r="AI45" s="92">
        <v>3.26</v>
      </c>
      <c r="AJ45" s="93">
        <f t="shared" si="16"/>
        <v>0</v>
      </c>
      <c r="AK45" s="94">
        <f t="shared" si="17"/>
        <v>0</v>
      </c>
      <c r="AL45" s="95">
        <v>0.845</v>
      </c>
      <c r="AM45" s="93">
        <f t="shared" si="18"/>
        <v>0</v>
      </c>
      <c r="AN45" s="94">
        <f t="shared" si="19"/>
        <v>0</v>
      </c>
      <c r="AO45" s="95">
        <f>IF($F59=0,2*3.14*(0.0424/2),2*3.14*((0.0424/2)+($F59/1000)))</f>
        <v>0.133136</v>
      </c>
      <c r="AP45" s="109">
        <f>IF($F60=0,2*3.14*(0.0424/2),2*3.14*((0.0424/2)+($F60/1000)))</f>
        <v>0.133136</v>
      </c>
      <c r="AQ45" s="98">
        <f t="shared" si="20"/>
        <v>0</v>
      </c>
      <c r="AR45" s="94">
        <f t="shared" si="21"/>
        <v>0</v>
      </c>
      <c r="AS45" s="100">
        <f t="shared" si="22"/>
        <v>0</v>
      </c>
      <c r="AT45" s="93">
        <f t="shared" si="23"/>
        <v>0</v>
      </c>
      <c r="AU45" s="492"/>
      <c r="AV45" s="386"/>
      <c r="AW45" s="386"/>
      <c r="AX45" s="387"/>
    </row>
    <row r="46" spans="1:50" ht="12" customHeight="1">
      <c r="A46" s="494" t="s">
        <v>30</v>
      </c>
      <c r="B46" s="495"/>
      <c r="C46" s="495"/>
      <c r="D46" s="102">
        <v>3.75</v>
      </c>
      <c r="E46" s="103">
        <v>0.15166200000000002</v>
      </c>
      <c r="F46" s="104">
        <v>1.213</v>
      </c>
      <c r="G46" s="83"/>
      <c r="H46" s="84"/>
      <c r="I46" s="84"/>
      <c r="J46" s="84"/>
      <c r="K46" s="84"/>
      <c r="L46" s="83"/>
      <c r="M46" s="84"/>
      <c r="N46" s="84"/>
      <c r="O46" s="84"/>
      <c r="P46" s="84"/>
      <c r="Q46" s="83"/>
      <c r="R46" s="84"/>
      <c r="S46" s="84"/>
      <c r="T46" s="84"/>
      <c r="U46" s="105"/>
      <c r="V46" s="83"/>
      <c r="W46" s="84"/>
      <c r="X46" s="84"/>
      <c r="Y46" s="84"/>
      <c r="Z46" s="106"/>
      <c r="AA46" s="422">
        <f t="shared" si="12"/>
        <v>0</v>
      </c>
      <c r="AB46" s="423"/>
      <c r="AC46" s="432">
        <f t="shared" si="13"/>
        <v>0</v>
      </c>
      <c r="AD46" s="433"/>
      <c r="AE46" s="89"/>
      <c r="AF46" s="107">
        <f t="shared" si="14"/>
        <v>0</v>
      </c>
      <c r="AG46" s="108">
        <f t="shared" si="15"/>
        <v>0</v>
      </c>
      <c r="AI46" s="92">
        <v>3.75</v>
      </c>
      <c r="AJ46" s="93">
        <f t="shared" si="16"/>
        <v>0</v>
      </c>
      <c r="AK46" s="94">
        <f t="shared" si="17"/>
        <v>0</v>
      </c>
      <c r="AL46" s="95">
        <v>1.213</v>
      </c>
      <c r="AM46" s="93">
        <f t="shared" si="18"/>
        <v>0</v>
      </c>
      <c r="AN46" s="94">
        <f t="shared" si="19"/>
        <v>0</v>
      </c>
      <c r="AO46" s="95">
        <f>IF($F59=0,2*3.14*(0.0483/2),2*3.14*((0.0483/2)+($F59/1000)))</f>
        <v>0.15166200000000002</v>
      </c>
      <c r="AP46" s="109">
        <f>IF($F60=0,2*3.14*(0.0483/2),2*3.14*((0.0483/2)+($F60/1000)))</f>
        <v>0.15166200000000002</v>
      </c>
      <c r="AQ46" s="98">
        <f t="shared" si="20"/>
        <v>0</v>
      </c>
      <c r="AR46" s="94">
        <f t="shared" si="21"/>
        <v>0</v>
      </c>
      <c r="AS46" s="100">
        <f t="shared" si="22"/>
        <v>0</v>
      </c>
      <c r="AT46" s="93">
        <f t="shared" si="23"/>
        <v>0</v>
      </c>
      <c r="AU46" s="492"/>
      <c r="AV46" s="386"/>
      <c r="AW46" s="386"/>
      <c r="AX46" s="387"/>
    </row>
    <row r="47" spans="1:50" ht="12" customHeight="1">
      <c r="A47" s="412" t="s">
        <v>1</v>
      </c>
      <c r="B47" s="413"/>
      <c r="C47" s="413"/>
      <c r="D47" s="102">
        <v>5.29</v>
      </c>
      <c r="E47" s="103">
        <v>0.189342</v>
      </c>
      <c r="F47" s="104">
        <v>2.058</v>
      </c>
      <c r="G47" s="83"/>
      <c r="H47" s="84"/>
      <c r="I47" s="84"/>
      <c r="J47" s="84"/>
      <c r="K47" s="84"/>
      <c r="L47" s="83"/>
      <c r="M47" s="84"/>
      <c r="N47" s="84"/>
      <c r="O47" s="84"/>
      <c r="P47" s="84"/>
      <c r="Q47" s="83"/>
      <c r="R47" s="84"/>
      <c r="S47" s="84"/>
      <c r="T47" s="84"/>
      <c r="U47" s="105"/>
      <c r="V47" s="83"/>
      <c r="W47" s="84"/>
      <c r="X47" s="84"/>
      <c r="Y47" s="84"/>
      <c r="Z47" s="106"/>
      <c r="AA47" s="422">
        <f t="shared" si="12"/>
        <v>0</v>
      </c>
      <c r="AB47" s="423"/>
      <c r="AC47" s="432">
        <f t="shared" si="13"/>
        <v>0</v>
      </c>
      <c r="AD47" s="433"/>
      <c r="AE47" s="89"/>
      <c r="AF47" s="107">
        <f t="shared" si="14"/>
        <v>0</v>
      </c>
      <c r="AG47" s="108">
        <f t="shared" si="15"/>
        <v>0</v>
      </c>
      <c r="AI47" s="92">
        <v>5.29</v>
      </c>
      <c r="AJ47" s="93">
        <f t="shared" si="16"/>
        <v>0</v>
      </c>
      <c r="AK47" s="94">
        <f t="shared" si="17"/>
        <v>0</v>
      </c>
      <c r="AL47" s="95">
        <v>2.058</v>
      </c>
      <c r="AM47" s="93">
        <f t="shared" si="18"/>
        <v>0</v>
      </c>
      <c r="AN47" s="94">
        <f t="shared" si="19"/>
        <v>0</v>
      </c>
      <c r="AO47" s="95">
        <f>IF($F59=0,2*3.14*(0.0603/2),2*3.14*((0.0603/2)+($F59/1000)))</f>
        <v>0.189342</v>
      </c>
      <c r="AP47" s="109">
        <f>IF($F60=0,2*3.14*(0.0603/2),2*3.14*((0.0603/2)+($F60/1000)))</f>
        <v>0.189342</v>
      </c>
      <c r="AQ47" s="98">
        <f t="shared" si="20"/>
        <v>0</v>
      </c>
      <c r="AR47" s="94">
        <f t="shared" si="21"/>
        <v>0</v>
      </c>
      <c r="AS47" s="100">
        <f t="shared" si="22"/>
        <v>0</v>
      </c>
      <c r="AT47" s="93">
        <f t="shared" si="23"/>
        <v>0</v>
      </c>
      <c r="AU47" s="492"/>
      <c r="AV47" s="386"/>
      <c r="AW47" s="386"/>
      <c r="AX47" s="387"/>
    </row>
    <row r="48" spans="1:50" ht="12" customHeight="1">
      <c r="A48" s="412" t="s">
        <v>47</v>
      </c>
      <c r="B48" s="413"/>
      <c r="C48" s="413"/>
      <c r="D48" s="102">
        <v>6.79</v>
      </c>
      <c r="E48" s="103">
        <v>0.238954</v>
      </c>
      <c r="F48" s="104">
        <v>3.882</v>
      </c>
      <c r="G48" s="83"/>
      <c r="H48" s="84"/>
      <c r="I48" s="84"/>
      <c r="J48" s="84"/>
      <c r="K48" s="84"/>
      <c r="L48" s="83"/>
      <c r="M48" s="84"/>
      <c r="N48" s="84"/>
      <c r="O48" s="84"/>
      <c r="P48" s="84"/>
      <c r="Q48" s="83"/>
      <c r="R48" s="84"/>
      <c r="S48" s="84"/>
      <c r="T48" s="84"/>
      <c r="U48" s="105"/>
      <c r="V48" s="83"/>
      <c r="W48" s="84"/>
      <c r="X48" s="84"/>
      <c r="Y48" s="84"/>
      <c r="Z48" s="106"/>
      <c r="AA48" s="422">
        <f t="shared" si="12"/>
        <v>0</v>
      </c>
      <c r="AB48" s="423"/>
      <c r="AC48" s="432">
        <f t="shared" si="13"/>
        <v>0</v>
      </c>
      <c r="AD48" s="433"/>
      <c r="AE48" s="89"/>
      <c r="AF48" s="107">
        <f t="shared" si="14"/>
        <v>0</v>
      </c>
      <c r="AG48" s="108">
        <f t="shared" si="15"/>
        <v>0</v>
      </c>
      <c r="AI48" s="92">
        <v>6.79</v>
      </c>
      <c r="AJ48" s="93">
        <f t="shared" si="16"/>
        <v>0</v>
      </c>
      <c r="AK48" s="94">
        <f t="shared" si="17"/>
        <v>0</v>
      </c>
      <c r="AL48" s="95">
        <v>3.882</v>
      </c>
      <c r="AM48" s="93">
        <f t="shared" si="18"/>
        <v>0</v>
      </c>
      <c r="AN48" s="94">
        <f t="shared" si="19"/>
        <v>0</v>
      </c>
      <c r="AO48" s="95">
        <f>IF($F59=0,2*3.14*(0.0761/2),2*3.14*((0.0761/2)+($F59/1000)))</f>
        <v>0.238954</v>
      </c>
      <c r="AP48" s="109">
        <f>IF($F60=0,2*3.14*(0.0761/2),2*3.14*((0.0761/2)+($F60/1000)))</f>
        <v>0.238954</v>
      </c>
      <c r="AQ48" s="98">
        <f t="shared" si="20"/>
        <v>0</v>
      </c>
      <c r="AR48" s="94">
        <f t="shared" si="21"/>
        <v>0</v>
      </c>
      <c r="AS48" s="100">
        <f t="shared" si="22"/>
        <v>0</v>
      </c>
      <c r="AT48" s="93">
        <f t="shared" si="23"/>
        <v>0</v>
      </c>
      <c r="AU48" s="492"/>
      <c r="AV48" s="386"/>
      <c r="AW48" s="386"/>
      <c r="AX48" s="387"/>
    </row>
    <row r="49" spans="1:50" ht="12" customHeight="1">
      <c r="A49" s="412" t="s">
        <v>48</v>
      </c>
      <c r="B49" s="413"/>
      <c r="C49" s="413"/>
      <c r="D49" s="102">
        <v>8.9</v>
      </c>
      <c r="E49" s="103">
        <v>0.27946</v>
      </c>
      <c r="F49" s="104">
        <v>5.346</v>
      </c>
      <c r="G49" s="83"/>
      <c r="H49" s="84"/>
      <c r="I49" s="84"/>
      <c r="J49" s="84"/>
      <c r="K49" s="84"/>
      <c r="L49" s="83"/>
      <c r="M49" s="84"/>
      <c r="N49" s="84"/>
      <c r="O49" s="84"/>
      <c r="P49" s="84"/>
      <c r="Q49" s="83"/>
      <c r="R49" s="84"/>
      <c r="S49" s="84"/>
      <c r="T49" s="84"/>
      <c r="U49" s="105"/>
      <c r="V49" s="83"/>
      <c r="W49" s="84"/>
      <c r="X49" s="84"/>
      <c r="Y49" s="84"/>
      <c r="Z49" s="106"/>
      <c r="AA49" s="422">
        <f t="shared" si="12"/>
        <v>0</v>
      </c>
      <c r="AB49" s="423"/>
      <c r="AC49" s="432">
        <f t="shared" si="13"/>
        <v>0</v>
      </c>
      <c r="AD49" s="433"/>
      <c r="AE49" s="89"/>
      <c r="AF49" s="107">
        <f t="shared" si="14"/>
        <v>0</v>
      </c>
      <c r="AG49" s="108">
        <f t="shared" si="15"/>
        <v>0</v>
      </c>
      <c r="AI49" s="92">
        <v>8.9</v>
      </c>
      <c r="AJ49" s="93">
        <f t="shared" si="16"/>
        <v>0</v>
      </c>
      <c r="AK49" s="94">
        <f t="shared" si="17"/>
        <v>0</v>
      </c>
      <c r="AL49" s="95">
        <v>5.346</v>
      </c>
      <c r="AM49" s="93">
        <f t="shared" si="18"/>
        <v>0</v>
      </c>
      <c r="AN49" s="94">
        <f t="shared" si="19"/>
        <v>0</v>
      </c>
      <c r="AO49" s="95">
        <f>IF($F59=0,2*3.14*(0.089/2),2*3.14*((0.089/2)+($F59/1000)))</f>
        <v>0.27946</v>
      </c>
      <c r="AP49" s="109">
        <f>IF($F60=0,2*3.14*(0.089/2),2*3.14*((0.089/2)+($F60/1000)))</f>
        <v>0.27946</v>
      </c>
      <c r="AQ49" s="98">
        <f t="shared" si="20"/>
        <v>0</v>
      </c>
      <c r="AR49" s="94">
        <f t="shared" si="21"/>
        <v>0</v>
      </c>
      <c r="AS49" s="100">
        <f t="shared" si="22"/>
        <v>0</v>
      </c>
      <c r="AT49" s="93">
        <f t="shared" si="23"/>
        <v>0</v>
      </c>
      <c r="AU49" s="493"/>
      <c r="AV49" s="388"/>
      <c r="AW49" s="388"/>
      <c r="AX49" s="389"/>
    </row>
    <row r="50" spans="1:50" ht="12" customHeight="1">
      <c r="A50" s="434" t="s">
        <v>49</v>
      </c>
      <c r="B50" s="435"/>
      <c r="C50" s="435"/>
      <c r="D50" s="110">
        <v>12.98</v>
      </c>
      <c r="E50" s="111">
        <v>0.358902</v>
      </c>
      <c r="F50" s="112">
        <v>8.99</v>
      </c>
      <c r="G50" s="83"/>
      <c r="H50" s="84"/>
      <c r="I50" s="84"/>
      <c r="J50" s="84"/>
      <c r="K50" s="84"/>
      <c r="L50" s="83"/>
      <c r="M50" s="84"/>
      <c r="N50" s="84"/>
      <c r="O50" s="84"/>
      <c r="P50" s="84"/>
      <c r="Q50" s="83"/>
      <c r="R50" s="84"/>
      <c r="S50" s="84"/>
      <c r="T50" s="84"/>
      <c r="U50" s="105"/>
      <c r="V50" s="83"/>
      <c r="W50" s="84"/>
      <c r="X50" s="84"/>
      <c r="Y50" s="84"/>
      <c r="Z50" s="84"/>
      <c r="AA50" s="436">
        <f t="shared" si="12"/>
        <v>0</v>
      </c>
      <c r="AB50" s="437"/>
      <c r="AC50" s="438">
        <f t="shared" si="13"/>
        <v>0</v>
      </c>
      <c r="AD50" s="439"/>
      <c r="AE50" s="89"/>
      <c r="AF50" s="107">
        <f t="shared" si="14"/>
        <v>0</v>
      </c>
      <c r="AG50" s="108">
        <f t="shared" si="15"/>
        <v>0</v>
      </c>
      <c r="AI50" s="134">
        <v>12.98</v>
      </c>
      <c r="AJ50" s="113">
        <f t="shared" si="16"/>
        <v>0</v>
      </c>
      <c r="AK50" s="114">
        <f t="shared" si="17"/>
        <v>0</v>
      </c>
      <c r="AL50" s="115">
        <v>8.99</v>
      </c>
      <c r="AM50" s="113">
        <f t="shared" si="18"/>
        <v>0</v>
      </c>
      <c r="AN50" s="114">
        <f t="shared" si="19"/>
        <v>0</v>
      </c>
      <c r="AO50" s="115">
        <f>IF($F59=0,2*3.14*(0.1143/2),2*3.14*((0.1143/2)+($F59/1000)))</f>
        <v>0.358902</v>
      </c>
      <c r="AP50" s="116">
        <f>IF($F60=0,2*3.14*(0.1143/2),2*3.14*((0.1143/2)+($F60/1000)))</f>
        <v>0.358902</v>
      </c>
      <c r="AQ50" s="117">
        <f t="shared" si="20"/>
        <v>0</v>
      </c>
      <c r="AR50" s="114">
        <f t="shared" si="21"/>
        <v>0</v>
      </c>
      <c r="AS50" s="118">
        <f t="shared" si="22"/>
        <v>0</v>
      </c>
      <c r="AT50" s="113">
        <f t="shared" si="23"/>
        <v>0</v>
      </c>
      <c r="AU50" s="101"/>
      <c r="AV50" s="46"/>
      <c r="AW50" s="46"/>
      <c r="AX50" s="46"/>
    </row>
    <row r="51" spans="1:50" ht="3" customHeight="1">
      <c r="A51" s="410"/>
      <c r="B51" s="411"/>
      <c r="C51" s="411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20"/>
      <c r="AB51" s="120"/>
      <c r="AC51" s="424"/>
      <c r="AD51" s="425"/>
      <c r="AE51" s="89"/>
      <c r="AF51" s="107">
        <f t="shared" si="14"/>
        <v>0</v>
      </c>
      <c r="AG51" s="108">
        <f t="shared" si="15"/>
        <v>0</v>
      </c>
      <c r="AI51" s="92"/>
      <c r="AJ51" s="93"/>
      <c r="AK51" s="94"/>
      <c r="AL51" s="95"/>
      <c r="AM51" s="93">
        <f t="shared" si="18"/>
        <v>0</v>
      </c>
      <c r="AN51" s="94">
        <f t="shared" si="19"/>
        <v>0</v>
      </c>
      <c r="AO51" s="95"/>
      <c r="AP51" s="121"/>
      <c r="AQ51" s="98">
        <f>(SUM(D51:H51))*AO51</f>
        <v>0</v>
      </c>
      <c r="AR51" s="93">
        <f>(SUM(O51:T51))*$AP51</f>
        <v>0</v>
      </c>
      <c r="AS51" s="98"/>
      <c r="AT51" s="93"/>
      <c r="AU51" s="101"/>
      <c r="AV51" s="46"/>
      <c r="AW51" s="46"/>
      <c r="AX51" s="46"/>
    </row>
    <row r="52" spans="1:50" ht="12" customHeight="1">
      <c r="A52" s="426" t="s">
        <v>50</v>
      </c>
      <c r="B52" s="427"/>
      <c r="C52" s="427"/>
      <c r="D52" s="122">
        <v>17.65</v>
      </c>
      <c r="E52" s="123">
        <v>0.5202979999999999</v>
      </c>
      <c r="F52" s="124">
        <v>13.68</v>
      </c>
      <c r="G52" s="83"/>
      <c r="H52" s="84"/>
      <c r="I52" s="84"/>
      <c r="J52" s="84"/>
      <c r="K52" s="84"/>
      <c r="L52" s="83"/>
      <c r="M52" s="84"/>
      <c r="N52" s="84"/>
      <c r="O52" s="84"/>
      <c r="P52" s="84"/>
      <c r="Q52" s="83"/>
      <c r="R52" s="84"/>
      <c r="S52" s="84"/>
      <c r="T52" s="84"/>
      <c r="U52" s="105"/>
      <c r="V52" s="83"/>
      <c r="W52" s="84"/>
      <c r="X52" s="84"/>
      <c r="Y52" s="84"/>
      <c r="Z52" s="84"/>
      <c r="AA52" s="428">
        <f>(SUM(G52:P52))</f>
        <v>0</v>
      </c>
      <c r="AB52" s="429"/>
      <c r="AC52" s="430">
        <f>(SUM(Q52:Z52))</f>
        <v>0</v>
      </c>
      <c r="AD52" s="431"/>
      <c r="AE52" s="125"/>
      <c r="AF52" s="107">
        <f t="shared" si="14"/>
        <v>0</v>
      </c>
      <c r="AG52" s="108">
        <f t="shared" si="15"/>
        <v>0</v>
      </c>
      <c r="AH52" s="98"/>
      <c r="AI52" s="92">
        <v>17.65</v>
      </c>
      <c r="AJ52" s="93">
        <f>+AF52*$AI52</f>
        <v>0</v>
      </c>
      <c r="AK52" s="94">
        <f>+AG52*$AI52</f>
        <v>0</v>
      </c>
      <c r="AL52" s="92">
        <v>13.68</v>
      </c>
      <c r="AM52" s="93">
        <f t="shared" si="18"/>
        <v>0</v>
      </c>
      <c r="AN52" s="94">
        <f t="shared" si="19"/>
        <v>0</v>
      </c>
      <c r="AO52" s="126">
        <f>IF($U59=0,2*3.14*(0.1397/2),2*3.14*((0.1397/2)+($U59/1000)))</f>
        <v>0.438658</v>
      </c>
      <c r="AP52" s="127">
        <f>IF($U60=0,2*3.14*(0.1397/2),2*3.14*((0.1397/2)+($U60/1000)))</f>
        <v>0.438658</v>
      </c>
      <c r="AQ52" s="100">
        <f>(SUM(G52:K52))*AO52</f>
        <v>0</v>
      </c>
      <c r="AR52" s="93">
        <f>(SUM(Q52:U52))*$AP52</f>
        <v>0</v>
      </c>
      <c r="AS52" s="93">
        <f>SUM(L52:P52)*$AO52</f>
        <v>0</v>
      </c>
      <c r="AT52" s="93">
        <f>SUM(V52:Z52)*$AP52</f>
        <v>0</v>
      </c>
      <c r="AU52" s="460"/>
      <c r="AV52" s="384" t="s">
        <v>31</v>
      </c>
      <c r="AW52" s="384"/>
      <c r="AX52" s="385"/>
    </row>
    <row r="53" spans="1:50" ht="12" customHeight="1" thickBot="1">
      <c r="A53" s="412" t="s">
        <v>51</v>
      </c>
      <c r="B53" s="413"/>
      <c r="C53" s="413"/>
      <c r="D53" s="128">
        <v>21.12</v>
      </c>
      <c r="E53" s="129">
        <v>0.610102</v>
      </c>
      <c r="F53" s="130">
        <v>17.67</v>
      </c>
      <c r="G53" s="83"/>
      <c r="H53" s="84"/>
      <c r="I53" s="84"/>
      <c r="J53" s="84"/>
      <c r="K53" s="84"/>
      <c r="L53" s="83"/>
      <c r="M53" s="84"/>
      <c r="N53" s="84"/>
      <c r="O53" s="84"/>
      <c r="P53" s="84"/>
      <c r="Q53" s="83"/>
      <c r="R53" s="84"/>
      <c r="S53" s="84"/>
      <c r="T53" s="84"/>
      <c r="U53" s="105"/>
      <c r="V53" s="83"/>
      <c r="W53" s="84"/>
      <c r="X53" s="84"/>
      <c r="Y53" s="84"/>
      <c r="Z53" s="106"/>
      <c r="AA53" s="440">
        <f>(SUM(G53:P53))</f>
        <v>0</v>
      </c>
      <c r="AB53" s="441"/>
      <c r="AC53" s="442">
        <f>(SUM(Q53:Z53))</f>
        <v>0</v>
      </c>
      <c r="AD53" s="443"/>
      <c r="AE53" s="125"/>
      <c r="AF53" s="132">
        <f t="shared" si="14"/>
        <v>0</v>
      </c>
      <c r="AG53" s="133">
        <f t="shared" si="15"/>
        <v>0</v>
      </c>
      <c r="AH53" s="98"/>
      <c r="AI53" s="135">
        <v>21.12</v>
      </c>
      <c r="AJ53" s="113">
        <f>+AF53*$AI53</f>
        <v>0</v>
      </c>
      <c r="AK53" s="114">
        <f>+AG53*$AI53</f>
        <v>0</v>
      </c>
      <c r="AL53" s="135">
        <v>17.67</v>
      </c>
      <c r="AM53" s="113">
        <f t="shared" si="18"/>
        <v>0</v>
      </c>
      <c r="AN53" s="114">
        <f t="shared" si="19"/>
        <v>0</v>
      </c>
      <c r="AO53" s="115">
        <f>IF($U59=0,2*3.14*(0.1683/2),2*3.14*((0.1683/2)+($U59/1000)))</f>
        <v>0.528462</v>
      </c>
      <c r="AP53" s="136">
        <f>IF($U60=0,2*3.14*(0.1683/2),2*3.14*((0.1683/2)+($U60/1000)))</f>
        <v>0.528462</v>
      </c>
      <c r="AQ53" s="118">
        <f>(SUM(G53:K53))*AO53</f>
        <v>0</v>
      </c>
      <c r="AR53" s="113">
        <f>(SUM(Q53:U53))*$AP53</f>
        <v>0</v>
      </c>
      <c r="AS53" s="113">
        <f>SUM(L53:P53)*$AO53</f>
        <v>0</v>
      </c>
      <c r="AT53" s="113">
        <f>SUM(V53:Z53)*$AP53</f>
        <v>0</v>
      </c>
      <c r="AU53" s="461"/>
      <c r="AV53" s="386"/>
      <c r="AW53" s="386"/>
      <c r="AX53" s="387"/>
    </row>
    <row r="54" spans="1:50" ht="3" customHeight="1" thickBot="1">
      <c r="A54" s="137"/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40"/>
      <c r="AB54" s="140"/>
      <c r="AC54" s="140"/>
      <c r="AD54" s="141"/>
      <c r="AE54" s="125"/>
      <c r="AF54" s="142"/>
      <c r="AG54" s="142"/>
      <c r="AH54" s="98"/>
      <c r="AI54" s="143"/>
      <c r="AJ54" s="98"/>
      <c r="AK54" s="98"/>
      <c r="AL54" s="144"/>
      <c r="AM54" s="98"/>
      <c r="AN54" s="98"/>
      <c r="AO54" s="145"/>
      <c r="AP54" s="145"/>
      <c r="AQ54" s="98"/>
      <c r="AR54" s="98"/>
      <c r="AS54" s="98"/>
      <c r="AT54" s="98"/>
      <c r="AU54" s="461"/>
      <c r="AV54" s="386"/>
      <c r="AW54" s="386"/>
      <c r="AX54" s="387"/>
    </row>
    <row r="55" spans="1:50" s="155" customFormat="1" ht="14.1" customHeight="1">
      <c r="A55" s="146" t="s">
        <v>32</v>
      </c>
      <c r="B55" s="147"/>
      <c r="C55" s="147"/>
      <c r="D55" s="147"/>
      <c r="E55" s="147"/>
      <c r="F55" s="147"/>
      <c r="G55" s="147"/>
      <c r="H55" s="148" t="s">
        <v>33</v>
      </c>
      <c r="I55" s="444">
        <f>+(SUM(AJ41:AJ53))*(1+F56/100)</f>
        <v>0</v>
      </c>
      <c r="J55" s="444"/>
      <c r="K55" s="149" t="s">
        <v>22</v>
      </c>
      <c r="L55" s="445" t="s">
        <v>34</v>
      </c>
      <c r="M55" s="447">
        <f>+(SUM(AJ41:AJ53)+SUM(AK41:AK53))*(1+F56/100)</f>
        <v>0</v>
      </c>
      <c r="N55" s="447"/>
      <c r="O55" s="449" t="s">
        <v>22</v>
      </c>
      <c r="P55" s="146" t="s">
        <v>35</v>
      </c>
      <c r="Q55" s="150"/>
      <c r="R55" s="150"/>
      <c r="S55" s="150"/>
      <c r="T55" s="150"/>
      <c r="U55" s="151"/>
      <c r="V55" s="151"/>
      <c r="W55" s="152" t="s">
        <v>33</v>
      </c>
      <c r="X55" s="451">
        <f>+SUM(AM41:AM53)*(1+U56/100)</f>
        <v>0</v>
      </c>
      <c r="Y55" s="451"/>
      <c r="Z55" s="153" t="s">
        <v>23</v>
      </c>
      <c r="AA55" s="452" t="s">
        <v>34</v>
      </c>
      <c r="AB55" s="454">
        <f>+X55+X56</f>
        <v>0</v>
      </c>
      <c r="AC55" s="454"/>
      <c r="AD55" s="456" t="s">
        <v>23</v>
      </c>
      <c r="AE55" s="154"/>
      <c r="AI55" s="156"/>
      <c r="AL55" s="157"/>
      <c r="AO55" s="156"/>
      <c r="AP55" s="156"/>
      <c r="AU55" s="461"/>
      <c r="AV55" s="386"/>
      <c r="AW55" s="386"/>
      <c r="AX55" s="387"/>
    </row>
    <row r="56" spans="1:50" s="155" customFormat="1" ht="14.1" customHeight="1" thickBot="1">
      <c r="A56" s="158" t="s">
        <v>36</v>
      </c>
      <c r="B56" s="159"/>
      <c r="C56" s="159"/>
      <c r="D56" s="159"/>
      <c r="E56" s="159"/>
      <c r="F56" s="160">
        <v>50</v>
      </c>
      <c r="G56" s="161" t="s">
        <v>13</v>
      </c>
      <c r="H56" s="162" t="s">
        <v>37</v>
      </c>
      <c r="I56" s="458">
        <f>+(SUM(AK41:AK53))*(1+F56/100)</f>
        <v>0</v>
      </c>
      <c r="J56" s="458"/>
      <c r="K56" s="163" t="s">
        <v>22</v>
      </c>
      <c r="L56" s="446"/>
      <c r="M56" s="448"/>
      <c r="N56" s="448"/>
      <c r="O56" s="450"/>
      <c r="P56" s="158" t="s">
        <v>36</v>
      </c>
      <c r="Q56" s="151"/>
      <c r="R56" s="151"/>
      <c r="S56" s="151"/>
      <c r="T56" s="151"/>
      <c r="U56" s="160"/>
      <c r="V56" s="164" t="s">
        <v>13</v>
      </c>
      <c r="W56" s="165" t="s">
        <v>37</v>
      </c>
      <c r="X56" s="459">
        <f>+SUM(AN41:AN53)*(1+U56/100)</f>
        <v>0</v>
      </c>
      <c r="Y56" s="459"/>
      <c r="Z56" s="166" t="s">
        <v>23</v>
      </c>
      <c r="AA56" s="453"/>
      <c r="AB56" s="455"/>
      <c r="AC56" s="455"/>
      <c r="AD56" s="457"/>
      <c r="AL56" s="157"/>
      <c r="AO56" s="156"/>
      <c r="AP56" s="156"/>
      <c r="AU56" s="461"/>
      <c r="AV56" s="386"/>
      <c r="AW56" s="386"/>
      <c r="AX56" s="387"/>
    </row>
    <row r="57" spans="1:50" s="155" customFormat="1" ht="3" customHeight="1">
      <c r="A57" s="168"/>
      <c r="B57" s="169"/>
      <c r="C57" s="170"/>
      <c r="D57" s="171"/>
      <c r="E57" s="172"/>
      <c r="F57" s="172"/>
      <c r="G57" s="173"/>
      <c r="H57" s="174"/>
      <c r="I57" s="171"/>
      <c r="J57" s="175"/>
      <c r="K57" s="175"/>
      <c r="L57" s="176"/>
      <c r="M57" s="177"/>
      <c r="N57" s="171"/>
      <c r="O57" s="178"/>
      <c r="P57" s="179"/>
      <c r="Q57" s="179"/>
      <c r="R57" s="178"/>
      <c r="S57" s="180"/>
      <c r="T57" s="181"/>
      <c r="U57" s="182"/>
      <c r="V57" s="182"/>
      <c r="W57" s="183"/>
      <c r="X57" s="184"/>
      <c r="Y57" s="185"/>
      <c r="Z57" s="186"/>
      <c r="AA57" s="183"/>
      <c r="AB57" s="187"/>
      <c r="AC57" s="188"/>
      <c r="AD57" s="189"/>
      <c r="AE57" s="190"/>
      <c r="AF57" s="154"/>
      <c r="AG57" s="191"/>
      <c r="AL57" s="157"/>
      <c r="AO57" s="156"/>
      <c r="AP57" s="156"/>
      <c r="AU57" s="461"/>
      <c r="AV57" s="386"/>
      <c r="AW57" s="386"/>
      <c r="AX57" s="387"/>
    </row>
    <row r="58" spans="1:50" s="155" customFormat="1" ht="12.75" customHeight="1">
      <c r="A58" s="192"/>
      <c r="B58" s="193"/>
      <c r="C58" s="194"/>
      <c r="D58" s="195"/>
      <c r="E58" s="196"/>
      <c r="F58" s="196"/>
      <c r="G58" s="463" t="s">
        <v>38</v>
      </c>
      <c r="H58" s="464"/>
      <c r="I58" s="464"/>
      <c r="J58" s="464"/>
      <c r="K58" s="464"/>
      <c r="L58" s="464"/>
      <c r="M58" s="464"/>
      <c r="N58" s="464"/>
      <c r="O58" s="464"/>
      <c r="P58" s="464"/>
      <c r="Q58" s="464"/>
      <c r="R58" s="464"/>
      <c r="S58" s="464"/>
      <c r="T58" s="464"/>
      <c r="U58" s="464"/>
      <c r="V58" s="464"/>
      <c r="W58" s="464"/>
      <c r="X58" s="465"/>
      <c r="Y58" s="197"/>
      <c r="Z58" s="197"/>
      <c r="AA58" s="197"/>
      <c r="AB58" s="197"/>
      <c r="AC58" s="198"/>
      <c r="AD58" s="199"/>
      <c r="AE58" s="190"/>
      <c r="AF58" s="154"/>
      <c r="AG58" s="191"/>
      <c r="AL58" s="157"/>
      <c r="AO58" s="156"/>
      <c r="AP58" s="156"/>
      <c r="AU58" s="461"/>
      <c r="AV58" s="386"/>
      <c r="AW58" s="386"/>
      <c r="AX58" s="387"/>
    </row>
    <row r="59" spans="1:50" s="155" customFormat="1" ht="15.75" customHeight="1">
      <c r="A59" s="404" t="s">
        <v>39</v>
      </c>
      <c r="B59" s="405"/>
      <c r="C59" s="200"/>
      <c r="D59" s="201" t="s">
        <v>40</v>
      </c>
      <c r="E59" s="202" t="s">
        <v>41</v>
      </c>
      <c r="F59" s="203"/>
      <c r="G59" s="204" t="s">
        <v>42</v>
      </c>
      <c r="H59" s="202" t="s">
        <v>33</v>
      </c>
      <c r="I59" s="406">
        <f>SUM(AQ41:AQ50)*(1+F61/100)</f>
        <v>0</v>
      </c>
      <c r="J59" s="406"/>
      <c r="K59" s="205" t="s">
        <v>24</v>
      </c>
      <c r="L59" s="206" t="s">
        <v>37</v>
      </c>
      <c r="M59" s="407">
        <f>SUM(AR41:AR50)*(1+F61/100)</f>
        <v>0</v>
      </c>
      <c r="N59" s="407"/>
      <c r="O59" s="207" t="s">
        <v>24</v>
      </c>
      <c r="P59" s="408" t="s">
        <v>43</v>
      </c>
      <c r="Q59" s="409"/>
      <c r="R59" s="200"/>
      <c r="S59" s="208" t="s">
        <v>40</v>
      </c>
      <c r="T59" s="209" t="s">
        <v>41</v>
      </c>
      <c r="U59" s="210"/>
      <c r="V59" s="207" t="s">
        <v>42</v>
      </c>
      <c r="W59" s="211" t="s">
        <v>33</v>
      </c>
      <c r="X59" s="399">
        <f>+SUM(AQ52:AQ53)*(1+U61/100)</f>
        <v>0</v>
      </c>
      <c r="Y59" s="399"/>
      <c r="Z59" s="212" t="s">
        <v>24</v>
      </c>
      <c r="AA59" s="213" t="s">
        <v>37</v>
      </c>
      <c r="AB59" s="397">
        <f>SUM(AR52:AR53)*(1+U61/100)</f>
        <v>0</v>
      </c>
      <c r="AC59" s="397"/>
      <c r="AD59" s="214" t="s">
        <v>24</v>
      </c>
      <c r="AE59" s="215"/>
      <c r="AL59" s="157"/>
      <c r="AO59" s="156"/>
      <c r="AP59" s="156"/>
      <c r="AU59" s="461"/>
      <c r="AV59" s="386"/>
      <c r="AW59" s="386"/>
      <c r="AX59" s="387"/>
    </row>
    <row r="60" spans="1:50" ht="15" customHeight="1">
      <c r="A60" s="523" t="s">
        <v>52</v>
      </c>
      <c r="B60" s="402"/>
      <c r="C60" s="216"/>
      <c r="D60" s="217" t="s">
        <v>44</v>
      </c>
      <c r="E60" s="218" t="s">
        <v>41</v>
      </c>
      <c r="F60" s="219"/>
      <c r="G60" s="220" t="s">
        <v>42</v>
      </c>
      <c r="H60" s="221" t="s">
        <v>33</v>
      </c>
      <c r="I60" s="403">
        <f>+SUM(AS41:AS50)*(1+F61/100)</f>
        <v>0</v>
      </c>
      <c r="J60" s="403"/>
      <c r="K60" s="222" t="s">
        <v>24</v>
      </c>
      <c r="L60" s="223" t="s">
        <v>37</v>
      </c>
      <c r="M60" s="398">
        <f>SUM(AT41:AT50)*(1+F61/100)</f>
        <v>0</v>
      </c>
      <c r="N60" s="398"/>
      <c r="O60" s="224" t="s">
        <v>24</v>
      </c>
      <c r="P60" s="420" t="s">
        <v>52</v>
      </c>
      <c r="Q60" s="421"/>
      <c r="R60" s="225"/>
      <c r="S60" s="226" t="s">
        <v>44</v>
      </c>
      <c r="T60" s="227" t="s">
        <v>41</v>
      </c>
      <c r="U60" s="228"/>
      <c r="V60" s="229" t="s">
        <v>42</v>
      </c>
      <c r="W60" s="230" t="s">
        <v>33</v>
      </c>
      <c r="X60" s="403">
        <f>+SUM(AS52:AS53)*(1+U61/100)</f>
        <v>0</v>
      </c>
      <c r="Y60" s="403"/>
      <c r="Z60" s="231" t="s">
        <v>24</v>
      </c>
      <c r="AA60" s="227" t="s">
        <v>37</v>
      </c>
      <c r="AB60" s="398">
        <f>SUM(AT52:AT53)*(1+U61/100)</f>
        <v>0</v>
      </c>
      <c r="AC60" s="398"/>
      <c r="AD60" s="232" t="s">
        <v>24</v>
      </c>
      <c r="AE60" s="233"/>
      <c r="AG60" s="155"/>
      <c r="AH60" s="155"/>
      <c r="AI60" s="155"/>
      <c r="AJ60" s="155"/>
      <c r="AL60" s="234"/>
      <c r="AO60" s="235"/>
      <c r="AP60" s="235"/>
      <c r="AU60" s="461"/>
      <c r="AV60" s="386"/>
      <c r="AW60" s="386"/>
      <c r="AX60" s="387"/>
    </row>
    <row r="61" spans="1:50" ht="14.1" customHeight="1" thickBot="1">
      <c r="A61" s="158" t="s">
        <v>36</v>
      </c>
      <c r="B61" s="159"/>
      <c r="C61" s="159"/>
      <c r="D61" s="159"/>
      <c r="E61" s="159"/>
      <c r="F61" s="236"/>
      <c r="G61" s="237" t="s">
        <v>13</v>
      </c>
      <c r="H61" s="238" t="s">
        <v>34</v>
      </c>
      <c r="I61" s="400">
        <f>+I59+I60</f>
        <v>0</v>
      </c>
      <c r="J61" s="400"/>
      <c r="K61" s="239" t="s">
        <v>24</v>
      </c>
      <c r="L61" s="240" t="s">
        <v>34</v>
      </c>
      <c r="M61" s="396">
        <f>+M59+M60</f>
        <v>0</v>
      </c>
      <c r="N61" s="396"/>
      <c r="O61" s="224" t="s">
        <v>24</v>
      </c>
      <c r="P61" s="241" t="s">
        <v>36</v>
      </c>
      <c r="Q61" s="242"/>
      <c r="R61" s="242"/>
      <c r="S61" s="242"/>
      <c r="T61" s="243"/>
      <c r="U61" s="244"/>
      <c r="V61" s="245" t="s">
        <v>13</v>
      </c>
      <c r="W61" s="246" t="s">
        <v>34</v>
      </c>
      <c r="X61" s="400">
        <f>+X59+X60</f>
        <v>0</v>
      </c>
      <c r="Y61" s="400"/>
      <c r="Z61" s="247" t="s">
        <v>24</v>
      </c>
      <c r="AA61" s="240" t="s">
        <v>34</v>
      </c>
      <c r="AB61" s="396">
        <f>+AB59+AB60</f>
        <v>0</v>
      </c>
      <c r="AC61" s="396"/>
      <c r="AD61" s="232" t="s">
        <v>24</v>
      </c>
      <c r="AE61" s="233"/>
      <c r="AG61" s="155"/>
      <c r="AH61" s="155"/>
      <c r="AI61" s="155"/>
      <c r="AJ61" s="155"/>
      <c r="AL61" s="234"/>
      <c r="AO61" s="235"/>
      <c r="AP61" s="235"/>
      <c r="AU61" s="461"/>
      <c r="AV61" s="386"/>
      <c r="AW61" s="386"/>
      <c r="AX61" s="387"/>
    </row>
    <row r="62" spans="1:50" ht="14.1" customHeight="1" thickBot="1" thickTop="1">
      <c r="A62" s="466" t="s">
        <v>53</v>
      </c>
      <c r="B62" s="467"/>
      <c r="C62" s="467"/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8"/>
      <c r="AE62" s="248"/>
      <c r="AF62" s="248"/>
      <c r="AG62" s="248"/>
      <c r="AH62" s="155"/>
      <c r="AI62" s="235"/>
      <c r="AL62" s="234"/>
      <c r="AO62" s="235"/>
      <c r="AP62" s="235"/>
      <c r="AU62" s="462"/>
      <c r="AV62" s="388"/>
      <c r="AW62" s="388"/>
      <c r="AX62" s="389"/>
    </row>
    <row r="63" spans="1:50" ht="14.1" customHeight="1">
      <c r="A63" s="253"/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48"/>
      <c r="AF63" s="248"/>
      <c r="AG63" s="248"/>
      <c r="AH63" s="155"/>
      <c r="AI63" s="235"/>
      <c r="AL63" s="234"/>
      <c r="AO63" s="235"/>
      <c r="AP63" s="235"/>
      <c r="AU63" s="101"/>
      <c r="AV63" s="46"/>
      <c r="AW63" s="46"/>
      <c r="AX63" s="46"/>
    </row>
    <row r="64" spans="1:50" ht="14.1" customHeight="1">
      <c r="A64" s="253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48"/>
      <c r="AF64" s="248"/>
      <c r="AG64" s="248"/>
      <c r="AH64" s="155"/>
      <c r="AI64" s="235"/>
      <c r="AL64" s="234"/>
      <c r="AO64" s="235"/>
      <c r="AP64" s="235"/>
      <c r="AU64" s="101"/>
      <c r="AV64" s="46"/>
      <c r="AW64" s="46"/>
      <c r="AX64" s="46"/>
    </row>
    <row r="65" spans="1:50" ht="14.1" customHeight="1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48"/>
      <c r="AF65" s="248"/>
      <c r="AG65" s="248"/>
      <c r="AH65" s="155"/>
      <c r="AI65" s="235"/>
      <c r="AL65" s="234"/>
      <c r="AO65" s="235"/>
      <c r="AP65" s="235"/>
      <c r="AU65" s="101"/>
      <c r="AV65" s="46"/>
      <c r="AW65" s="46"/>
      <c r="AX65" s="46"/>
    </row>
    <row r="66" spans="1:50" ht="14.1" customHeight="1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48"/>
      <c r="AF66" s="248"/>
      <c r="AG66" s="248"/>
      <c r="AH66" s="155"/>
      <c r="AI66" s="235"/>
      <c r="AL66" s="234"/>
      <c r="AO66" s="235"/>
      <c r="AP66" s="235"/>
      <c r="AU66" s="101"/>
      <c r="AV66" s="46"/>
      <c r="AW66" s="46"/>
      <c r="AX66" s="46"/>
    </row>
    <row r="67" spans="1:50" ht="14.1" customHeight="1">
      <c r="A67" s="253"/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48"/>
      <c r="AF67" s="248"/>
      <c r="AG67" s="248"/>
      <c r="AH67" s="155"/>
      <c r="AI67" s="235"/>
      <c r="AL67" s="234"/>
      <c r="AO67" s="235"/>
      <c r="AP67" s="235"/>
      <c r="AU67" s="101"/>
      <c r="AV67" s="46"/>
      <c r="AW67" s="46"/>
      <c r="AX67" s="46"/>
    </row>
    <row r="68" spans="1:50" ht="14.1" customHeight="1" thickBot="1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48"/>
      <c r="AF68" s="248"/>
      <c r="AG68" s="248"/>
      <c r="AH68" s="155"/>
      <c r="AI68" s="235"/>
      <c r="AL68" s="234"/>
      <c r="AO68" s="235"/>
      <c r="AP68" s="235"/>
      <c r="AU68" s="101"/>
      <c r="AV68" s="46"/>
      <c r="AW68" s="46"/>
      <c r="AX68" s="46"/>
    </row>
    <row r="69" spans="1:46" ht="15" customHeight="1">
      <c r="A69" s="3" t="s">
        <v>2</v>
      </c>
      <c r="B69" s="4"/>
      <c r="C69" s="5"/>
      <c r="D69" s="6"/>
      <c r="E69" s="7"/>
      <c r="F69" s="7"/>
      <c r="G69" s="7"/>
      <c r="H69" s="7"/>
      <c r="I69" s="8"/>
      <c r="J69" s="502"/>
      <c r="K69" s="503"/>
      <c r="L69" s="503"/>
      <c r="M69" s="503"/>
      <c r="N69" s="503"/>
      <c r="O69" s="503"/>
      <c r="P69" s="503"/>
      <c r="Q69" s="503"/>
      <c r="R69" s="503"/>
      <c r="S69" s="503"/>
      <c r="T69" s="503"/>
      <c r="U69" s="503"/>
      <c r="V69" s="503"/>
      <c r="W69" s="504"/>
      <c r="X69" s="9" t="s">
        <v>3</v>
      </c>
      <c r="Y69" s="6"/>
      <c r="Z69" s="10"/>
      <c r="AA69" s="11"/>
      <c r="AB69" s="505"/>
      <c r="AC69" s="506"/>
      <c r="AD69" s="507"/>
      <c r="AE69" s="12"/>
      <c r="AF69" s="12"/>
      <c r="AG69" s="12"/>
      <c r="AK69" s="14"/>
      <c r="AL69" s="15"/>
      <c r="AM69" s="15"/>
      <c r="AN69" s="15"/>
      <c r="AO69" s="16"/>
      <c r="AP69" s="16"/>
      <c r="AQ69" s="16"/>
      <c r="AR69" s="16"/>
      <c r="AS69" s="17"/>
      <c r="AT69" s="17"/>
    </row>
    <row r="70" spans="1:50" ht="15" customHeight="1" thickBot="1">
      <c r="A70" s="18" t="s">
        <v>45</v>
      </c>
      <c r="B70" s="19"/>
      <c r="C70" s="19"/>
      <c r="D70" s="19"/>
      <c r="E70" s="19"/>
      <c r="F70" s="19"/>
      <c r="G70" s="19"/>
      <c r="H70" s="19"/>
      <c r="I70" s="20"/>
      <c r="J70" s="508"/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09"/>
      <c r="V70" s="509"/>
      <c r="W70" s="510"/>
      <c r="X70" s="21" t="s">
        <v>4</v>
      </c>
      <c r="Y70" s="22"/>
      <c r="Z70" s="23"/>
      <c r="AA70" s="24"/>
      <c r="AB70" s="511"/>
      <c r="AC70" s="512"/>
      <c r="AD70" s="513"/>
      <c r="AE70" s="25"/>
      <c r="AF70" s="26"/>
      <c r="AG70" s="26"/>
      <c r="AH70" s="27"/>
      <c r="AK70" s="28"/>
      <c r="AL70" s="28"/>
      <c r="AM70" s="28"/>
      <c r="AN70" s="28"/>
      <c r="AO70" s="28"/>
      <c r="AP70" s="28"/>
      <c r="AQ70" s="28"/>
      <c r="AR70" s="29"/>
      <c r="AU70" s="460"/>
      <c r="AV70" s="384" t="s">
        <v>5</v>
      </c>
      <c r="AW70" s="384"/>
      <c r="AX70" s="385"/>
    </row>
    <row r="71" spans="1:50" ht="18.75" customHeight="1">
      <c r="A71" s="514" t="s">
        <v>6</v>
      </c>
      <c r="B71" s="515"/>
      <c r="C71" s="515"/>
      <c r="D71" s="516" t="s">
        <v>7</v>
      </c>
      <c r="E71" s="516" t="s">
        <v>8</v>
      </c>
      <c r="F71" s="518" t="s">
        <v>71</v>
      </c>
      <c r="G71" s="520"/>
      <c r="H71" s="414"/>
      <c r="I71" s="414"/>
      <c r="J71" s="414"/>
      <c r="K71" s="417"/>
      <c r="L71" s="414"/>
      <c r="M71" s="414"/>
      <c r="N71" s="414"/>
      <c r="O71" s="414"/>
      <c r="P71" s="417"/>
      <c r="Q71" s="414"/>
      <c r="R71" s="414"/>
      <c r="S71" s="414"/>
      <c r="T71" s="414"/>
      <c r="U71" s="417"/>
      <c r="V71" s="414"/>
      <c r="W71" s="414"/>
      <c r="X71" s="414"/>
      <c r="Y71" s="414"/>
      <c r="Z71" s="414"/>
      <c r="AA71" s="469" t="s">
        <v>9</v>
      </c>
      <c r="AB71" s="470"/>
      <c r="AC71" s="470"/>
      <c r="AD71" s="471"/>
      <c r="AE71" s="31"/>
      <c r="AF71" s="32"/>
      <c r="AG71" s="33"/>
      <c r="AH71" s="34"/>
      <c r="AI71" s="35" t="s">
        <v>10</v>
      </c>
      <c r="AJ71" s="36" t="s">
        <v>72</v>
      </c>
      <c r="AK71" s="37"/>
      <c r="AL71" s="38" t="s">
        <v>73</v>
      </c>
      <c r="AM71" s="36" t="s">
        <v>74</v>
      </c>
      <c r="AN71" s="39"/>
      <c r="AO71" s="40" t="s">
        <v>11</v>
      </c>
      <c r="AP71" s="41" t="s">
        <v>75</v>
      </c>
      <c r="AQ71" s="42" t="s">
        <v>76</v>
      </c>
      <c r="AR71" s="43"/>
      <c r="AS71" s="42" t="s">
        <v>77</v>
      </c>
      <c r="AT71" s="44"/>
      <c r="AU71" s="461"/>
      <c r="AV71" s="386"/>
      <c r="AW71" s="386"/>
      <c r="AX71" s="387"/>
    </row>
    <row r="72" spans="1:50" ht="12" customHeight="1">
      <c r="A72" s="390" t="s">
        <v>86</v>
      </c>
      <c r="B72" s="391"/>
      <c r="C72" s="392"/>
      <c r="D72" s="517"/>
      <c r="E72" s="517"/>
      <c r="F72" s="519"/>
      <c r="G72" s="521"/>
      <c r="H72" s="415"/>
      <c r="I72" s="415"/>
      <c r="J72" s="415"/>
      <c r="K72" s="418"/>
      <c r="L72" s="415"/>
      <c r="M72" s="415"/>
      <c r="N72" s="415"/>
      <c r="O72" s="415"/>
      <c r="P72" s="418"/>
      <c r="Q72" s="415"/>
      <c r="R72" s="415"/>
      <c r="S72" s="415"/>
      <c r="T72" s="415"/>
      <c r="U72" s="418"/>
      <c r="V72" s="415"/>
      <c r="W72" s="415"/>
      <c r="X72" s="415"/>
      <c r="Y72" s="415"/>
      <c r="Z72" s="415"/>
      <c r="AA72" s="47" t="s">
        <v>12</v>
      </c>
      <c r="AB72" s="472">
        <v>10</v>
      </c>
      <c r="AC72" s="473"/>
      <c r="AD72" s="48" t="s">
        <v>13</v>
      </c>
      <c r="AE72" s="49"/>
      <c r="AF72" s="50"/>
      <c r="AG72" s="51"/>
      <c r="AH72" s="34"/>
      <c r="AI72" s="52"/>
      <c r="AJ72" s="53"/>
      <c r="AK72" s="54"/>
      <c r="AL72" s="55"/>
      <c r="AM72" s="56"/>
      <c r="AN72" s="57"/>
      <c r="AO72" s="58"/>
      <c r="AP72" s="59"/>
      <c r="AQ72" s="60"/>
      <c r="AR72" s="61"/>
      <c r="AS72" s="60"/>
      <c r="AT72" s="62"/>
      <c r="AU72" s="461"/>
      <c r="AV72" s="386"/>
      <c r="AW72" s="386"/>
      <c r="AX72" s="387"/>
    </row>
    <row r="73" spans="1:50" ht="12" customHeight="1">
      <c r="A73" s="393"/>
      <c r="B73" s="394"/>
      <c r="C73" s="395"/>
      <c r="D73" s="517"/>
      <c r="E73" s="517"/>
      <c r="F73" s="519"/>
      <c r="G73" s="522"/>
      <c r="H73" s="416"/>
      <c r="I73" s="416"/>
      <c r="J73" s="416"/>
      <c r="K73" s="419"/>
      <c r="L73" s="416"/>
      <c r="M73" s="416"/>
      <c r="N73" s="416"/>
      <c r="O73" s="416"/>
      <c r="P73" s="419"/>
      <c r="Q73" s="416"/>
      <c r="R73" s="416"/>
      <c r="S73" s="416"/>
      <c r="T73" s="416"/>
      <c r="U73" s="419"/>
      <c r="V73" s="416"/>
      <c r="W73" s="416"/>
      <c r="X73" s="416"/>
      <c r="Y73" s="416"/>
      <c r="Z73" s="416"/>
      <c r="AA73" s="474" t="s">
        <v>14</v>
      </c>
      <c r="AB73" s="475"/>
      <c r="AC73" s="478" t="s">
        <v>15</v>
      </c>
      <c r="AD73" s="479"/>
      <c r="AE73" s="63"/>
      <c r="AF73" s="50"/>
      <c r="AG73" s="51"/>
      <c r="AH73" s="34"/>
      <c r="AI73" s="52"/>
      <c r="AJ73" s="53"/>
      <c r="AK73" s="54"/>
      <c r="AL73" s="55"/>
      <c r="AM73" s="56"/>
      <c r="AN73" s="57"/>
      <c r="AO73" s="58"/>
      <c r="AP73" s="59"/>
      <c r="AQ73" s="64" t="s">
        <v>16</v>
      </c>
      <c r="AR73" s="65" t="s">
        <v>17</v>
      </c>
      <c r="AS73" s="64" t="s">
        <v>16</v>
      </c>
      <c r="AT73" s="66" t="s">
        <v>17</v>
      </c>
      <c r="AU73" s="462"/>
      <c r="AV73" s="388"/>
      <c r="AW73" s="388"/>
      <c r="AX73" s="389"/>
    </row>
    <row r="74" spans="1:50" ht="15" customHeight="1">
      <c r="A74" s="482" t="s">
        <v>18</v>
      </c>
      <c r="B74" s="483"/>
      <c r="C74" s="483"/>
      <c r="D74" s="68" t="s">
        <v>19</v>
      </c>
      <c r="E74" s="68" t="s">
        <v>20</v>
      </c>
      <c r="F74" s="69" t="s">
        <v>21</v>
      </c>
      <c r="G74" s="484" t="s">
        <v>78</v>
      </c>
      <c r="H74" s="485"/>
      <c r="I74" s="485"/>
      <c r="J74" s="485"/>
      <c r="K74" s="486"/>
      <c r="L74" s="484" t="s">
        <v>79</v>
      </c>
      <c r="M74" s="485"/>
      <c r="N74" s="485"/>
      <c r="O74" s="485"/>
      <c r="P74" s="486"/>
      <c r="Q74" s="487" t="s">
        <v>80</v>
      </c>
      <c r="R74" s="488"/>
      <c r="S74" s="488"/>
      <c r="T74" s="488"/>
      <c r="U74" s="489"/>
      <c r="V74" s="487" t="s">
        <v>81</v>
      </c>
      <c r="W74" s="488"/>
      <c r="X74" s="488"/>
      <c r="Y74" s="488"/>
      <c r="Z74" s="490"/>
      <c r="AA74" s="476"/>
      <c r="AB74" s="477"/>
      <c r="AC74" s="480"/>
      <c r="AD74" s="481"/>
      <c r="AE74" s="63"/>
      <c r="AF74" s="70"/>
      <c r="AH74" s="71"/>
      <c r="AI74" s="72"/>
      <c r="AJ74" s="73" t="s">
        <v>22</v>
      </c>
      <c r="AK74" s="74" t="s">
        <v>22</v>
      </c>
      <c r="AL74" s="75"/>
      <c r="AM74" s="76" t="s">
        <v>23</v>
      </c>
      <c r="AN74" s="77" t="s">
        <v>23</v>
      </c>
      <c r="AO74" s="72"/>
      <c r="AP74" s="78"/>
      <c r="AQ74" s="72" t="s">
        <v>24</v>
      </c>
      <c r="AR74" s="74" t="s">
        <v>24</v>
      </c>
      <c r="AS74" s="72" t="s">
        <v>24</v>
      </c>
      <c r="AT74" s="79" t="s">
        <v>24</v>
      </c>
      <c r="AW74" s="46"/>
      <c r="AX74" s="46"/>
    </row>
    <row r="75" spans="1:50" ht="12" customHeight="1">
      <c r="A75" s="496" t="s">
        <v>25</v>
      </c>
      <c r="B75" s="497"/>
      <c r="C75" s="497"/>
      <c r="D75" s="80">
        <v>0.89</v>
      </c>
      <c r="E75" s="81">
        <v>0.054008</v>
      </c>
      <c r="F75" s="82">
        <v>0.152</v>
      </c>
      <c r="G75" s="83"/>
      <c r="H75" s="84"/>
      <c r="I75" s="84"/>
      <c r="J75" s="84"/>
      <c r="K75" s="84"/>
      <c r="L75" s="83"/>
      <c r="M75" s="84"/>
      <c r="N75" s="84"/>
      <c r="O75" s="85"/>
      <c r="P75" s="85"/>
      <c r="Q75" s="86"/>
      <c r="R75" s="85"/>
      <c r="S75" s="85"/>
      <c r="T75" s="85"/>
      <c r="U75" s="87"/>
      <c r="V75" s="86"/>
      <c r="W75" s="85"/>
      <c r="X75" s="85"/>
      <c r="Y75" s="85"/>
      <c r="Z75" s="88"/>
      <c r="AA75" s="498">
        <f aca="true" t="shared" si="24" ref="AA75:AA84">(SUM(G75:P75))*(1+$AB$4/100)</f>
        <v>0</v>
      </c>
      <c r="AB75" s="499"/>
      <c r="AC75" s="500">
        <f aca="true" t="shared" si="25" ref="AC75:AC84">(SUM(Q75:Z75))*(1+$AB$4/100)</f>
        <v>0</v>
      </c>
      <c r="AD75" s="501"/>
      <c r="AE75" s="89"/>
      <c r="AF75" s="90">
        <f aca="true" t="shared" si="26" ref="AF75:AF87">SUM(G75:P75)</f>
        <v>0</v>
      </c>
      <c r="AG75" s="91">
        <f aca="true" t="shared" si="27" ref="AG75:AG87">SUM(Q75:Z75)</f>
        <v>0</v>
      </c>
      <c r="AI75" s="92">
        <v>0.89</v>
      </c>
      <c r="AJ75" s="93">
        <f aca="true" t="shared" si="28" ref="AJ75:AJ84">+AF75*$AI75</f>
        <v>0</v>
      </c>
      <c r="AK75" s="94">
        <f aca="true" t="shared" si="29" ref="AK75:AK84">+AG75*$AI75</f>
        <v>0</v>
      </c>
      <c r="AL75" s="95">
        <v>0.152</v>
      </c>
      <c r="AM75" s="93">
        <f aca="true" t="shared" si="30" ref="AM75:AM87">(SUM(G75:P75))*AL75</f>
        <v>0</v>
      </c>
      <c r="AN75" s="94">
        <f aca="true" t="shared" si="31" ref="AN75:AN87">(SUM(Q75:Z75))*AL75</f>
        <v>0</v>
      </c>
      <c r="AO75" s="96">
        <f>IF($F93=0,2*3.14*(0.0172/2),2*3.14*((0.0172/2)+($F93/1000)))</f>
        <v>0.054008</v>
      </c>
      <c r="AP75" s="97">
        <f>IF($F94=0,2*3.14*(0.0172/2),2*3.14*((0.0172/2)+($F94/1000)))</f>
        <v>0.054008</v>
      </c>
      <c r="AQ75" s="98">
        <f aca="true" t="shared" si="32" ref="AQ75:AQ84">(SUM(G75:K75))*AO75</f>
        <v>0</v>
      </c>
      <c r="AR75" s="99">
        <f aca="true" t="shared" si="33" ref="AR75:AR84">(SUM(Q75:U75))*$AP75</f>
        <v>0</v>
      </c>
      <c r="AS75" s="100">
        <f aca="true" t="shared" si="34" ref="AS75:AS84">SUM(L75:P75)*$AO75</f>
        <v>0</v>
      </c>
      <c r="AT75" s="93">
        <f aca="true" t="shared" si="35" ref="AT75:AT84">SUM(V75:Z75)*$AP75</f>
        <v>0</v>
      </c>
      <c r="AU75" s="491"/>
      <c r="AV75" s="384" t="s">
        <v>87</v>
      </c>
      <c r="AW75" s="384"/>
      <c r="AX75" s="385"/>
    </row>
    <row r="76" spans="1:50" ht="12" customHeight="1">
      <c r="A76" s="412" t="s">
        <v>26</v>
      </c>
      <c r="B76" s="413"/>
      <c r="C76" s="413"/>
      <c r="D76" s="102">
        <v>1.28</v>
      </c>
      <c r="E76" s="103">
        <v>0.066882</v>
      </c>
      <c r="F76" s="104">
        <v>0.235</v>
      </c>
      <c r="G76" s="83"/>
      <c r="H76" s="84"/>
      <c r="I76" s="84"/>
      <c r="J76" s="84"/>
      <c r="K76" s="84"/>
      <c r="L76" s="83"/>
      <c r="M76" s="84"/>
      <c r="N76" s="84"/>
      <c r="O76" s="84"/>
      <c r="P76" s="84"/>
      <c r="Q76" s="83"/>
      <c r="R76" s="84"/>
      <c r="S76" s="84"/>
      <c r="T76" s="84"/>
      <c r="U76" s="105"/>
      <c r="V76" s="83"/>
      <c r="W76" s="84"/>
      <c r="X76" s="84"/>
      <c r="Y76" s="84"/>
      <c r="Z76" s="106"/>
      <c r="AA76" s="422">
        <f t="shared" si="24"/>
        <v>0</v>
      </c>
      <c r="AB76" s="423"/>
      <c r="AC76" s="432">
        <f t="shared" si="25"/>
        <v>0</v>
      </c>
      <c r="AD76" s="433"/>
      <c r="AE76" s="89"/>
      <c r="AF76" s="107">
        <f t="shared" si="26"/>
        <v>0</v>
      </c>
      <c r="AG76" s="108">
        <f t="shared" si="27"/>
        <v>0</v>
      </c>
      <c r="AI76" s="92">
        <v>1.28</v>
      </c>
      <c r="AJ76" s="93">
        <f t="shared" si="28"/>
        <v>0</v>
      </c>
      <c r="AK76" s="94">
        <f t="shared" si="29"/>
        <v>0</v>
      </c>
      <c r="AL76" s="95">
        <v>0.235</v>
      </c>
      <c r="AM76" s="93">
        <f t="shared" si="30"/>
        <v>0</v>
      </c>
      <c r="AN76" s="94">
        <f t="shared" si="31"/>
        <v>0</v>
      </c>
      <c r="AO76" s="95">
        <f>IF($F93=0,2*3.14*(0.0213/2),2*3.14*((0.0213/2)+($F93/1000)))</f>
        <v>0.066882</v>
      </c>
      <c r="AP76" s="109">
        <f>IF($F94=0,2*3.14*(0.0213/2),2*3.14*((0.0213/2)+($F94/1000)))</f>
        <v>0.066882</v>
      </c>
      <c r="AQ76" s="98">
        <f t="shared" si="32"/>
        <v>0</v>
      </c>
      <c r="AR76" s="94">
        <f t="shared" si="33"/>
        <v>0</v>
      </c>
      <c r="AS76" s="100">
        <f t="shared" si="34"/>
        <v>0</v>
      </c>
      <c r="AT76" s="93">
        <f t="shared" si="35"/>
        <v>0</v>
      </c>
      <c r="AU76" s="492"/>
      <c r="AV76" s="386"/>
      <c r="AW76" s="386"/>
      <c r="AX76" s="387"/>
    </row>
    <row r="77" spans="1:50" ht="12" customHeight="1">
      <c r="A77" s="412" t="s">
        <v>27</v>
      </c>
      <c r="B77" s="413"/>
      <c r="C77" s="413"/>
      <c r="D77" s="102">
        <v>1.65</v>
      </c>
      <c r="E77" s="103">
        <v>0.084466</v>
      </c>
      <c r="F77" s="104">
        <v>0.412</v>
      </c>
      <c r="G77" s="83"/>
      <c r="H77" s="84"/>
      <c r="I77" s="84"/>
      <c r="J77" s="84"/>
      <c r="K77" s="84"/>
      <c r="L77" s="83"/>
      <c r="M77" s="84"/>
      <c r="N77" s="84"/>
      <c r="O77" s="84"/>
      <c r="P77" s="84"/>
      <c r="Q77" s="83"/>
      <c r="R77" s="84"/>
      <c r="S77" s="84"/>
      <c r="T77" s="84"/>
      <c r="U77" s="105"/>
      <c r="V77" s="83"/>
      <c r="W77" s="84"/>
      <c r="X77" s="84"/>
      <c r="Y77" s="84"/>
      <c r="Z77" s="106"/>
      <c r="AA77" s="422">
        <f t="shared" si="24"/>
        <v>0</v>
      </c>
      <c r="AB77" s="423"/>
      <c r="AC77" s="432">
        <f t="shared" si="25"/>
        <v>0</v>
      </c>
      <c r="AD77" s="433"/>
      <c r="AE77" s="89"/>
      <c r="AF77" s="107">
        <f t="shared" si="26"/>
        <v>0</v>
      </c>
      <c r="AG77" s="108">
        <f t="shared" si="27"/>
        <v>0</v>
      </c>
      <c r="AI77" s="92">
        <v>1.65</v>
      </c>
      <c r="AJ77" s="93">
        <f t="shared" si="28"/>
        <v>0</v>
      </c>
      <c r="AK77" s="94">
        <f t="shared" si="29"/>
        <v>0</v>
      </c>
      <c r="AL77" s="95">
        <v>0.412</v>
      </c>
      <c r="AM77" s="93">
        <f t="shared" si="30"/>
        <v>0</v>
      </c>
      <c r="AN77" s="94">
        <f t="shared" si="31"/>
        <v>0</v>
      </c>
      <c r="AO77" s="95">
        <f>IF($F93=0,2*3.14*(0.0269/2),2*3.14*((0.0269/2)+($F93/1000)))</f>
        <v>0.084466</v>
      </c>
      <c r="AP77" s="109">
        <f>IF($F94=0,2*3.14*(0.0269/2),2*3.14*((0.0269/2)+($F94/1000)))</f>
        <v>0.084466</v>
      </c>
      <c r="AQ77" s="98">
        <f t="shared" si="32"/>
        <v>0</v>
      </c>
      <c r="AR77" s="94">
        <f t="shared" si="33"/>
        <v>0</v>
      </c>
      <c r="AS77" s="100">
        <f t="shared" si="34"/>
        <v>0</v>
      </c>
      <c r="AT77" s="93">
        <f t="shared" si="35"/>
        <v>0</v>
      </c>
      <c r="AU77" s="492"/>
      <c r="AV77" s="386"/>
      <c r="AW77" s="386"/>
      <c r="AX77" s="387"/>
    </row>
    <row r="78" spans="1:50" ht="12" customHeight="1">
      <c r="A78" s="412" t="s">
        <v>28</v>
      </c>
      <c r="B78" s="413"/>
      <c r="C78" s="413"/>
      <c r="D78" s="102">
        <v>2.53</v>
      </c>
      <c r="E78" s="103">
        <v>0.10581800000000001</v>
      </c>
      <c r="F78" s="104">
        <v>0.507</v>
      </c>
      <c r="G78" s="83"/>
      <c r="H78" s="84"/>
      <c r="I78" s="84"/>
      <c r="J78" s="84"/>
      <c r="K78" s="84"/>
      <c r="L78" s="83"/>
      <c r="M78" s="84"/>
      <c r="N78" s="84"/>
      <c r="O78" s="84"/>
      <c r="P78" s="84"/>
      <c r="Q78" s="83"/>
      <c r="R78" s="84"/>
      <c r="S78" s="84"/>
      <c r="T78" s="84"/>
      <c r="U78" s="105"/>
      <c r="V78" s="83"/>
      <c r="W78" s="84"/>
      <c r="X78" s="84"/>
      <c r="Y78" s="84"/>
      <c r="Z78" s="106"/>
      <c r="AA78" s="422">
        <f t="shared" si="24"/>
        <v>0</v>
      </c>
      <c r="AB78" s="423"/>
      <c r="AC78" s="432">
        <f t="shared" si="25"/>
        <v>0</v>
      </c>
      <c r="AD78" s="433"/>
      <c r="AE78" s="89"/>
      <c r="AF78" s="107">
        <f t="shared" si="26"/>
        <v>0</v>
      </c>
      <c r="AG78" s="108">
        <f t="shared" si="27"/>
        <v>0</v>
      </c>
      <c r="AI78" s="92">
        <v>2.53</v>
      </c>
      <c r="AJ78" s="93">
        <f t="shared" si="28"/>
        <v>0</v>
      </c>
      <c r="AK78" s="94">
        <f t="shared" si="29"/>
        <v>0</v>
      </c>
      <c r="AL78" s="95">
        <v>0.507</v>
      </c>
      <c r="AM78" s="93">
        <f t="shared" si="30"/>
        <v>0</v>
      </c>
      <c r="AN78" s="94">
        <f t="shared" si="31"/>
        <v>0</v>
      </c>
      <c r="AO78" s="95">
        <f>IF($F93=0,2*3.14*(0.0337/2),2*3.14*((0.0337/2)+($F93/1000)))</f>
        <v>0.10581800000000001</v>
      </c>
      <c r="AP78" s="109">
        <f>IF($F94=0,2*3.14*(0.0337/2),2*3.14*((0.0337/2)+($F94/1000)))</f>
        <v>0.10581800000000001</v>
      </c>
      <c r="AQ78" s="98">
        <f t="shared" si="32"/>
        <v>0</v>
      </c>
      <c r="AR78" s="94">
        <f t="shared" si="33"/>
        <v>0</v>
      </c>
      <c r="AS78" s="100">
        <f t="shared" si="34"/>
        <v>0</v>
      </c>
      <c r="AT78" s="93">
        <f t="shared" si="35"/>
        <v>0</v>
      </c>
      <c r="AU78" s="492"/>
      <c r="AV78" s="386"/>
      <c r="AW78" s="386"/>
      <c r="AX78" s="387"/>
    </row>
    <row r="79" spans="1:50" ht="12" customHeight="1">
      <c r="A79" s="412" t="s">
        <v>29</v>
      </c>
      <c r="B79" s="413"/>
      <c r="C79" s="413"/>
      <c r="D79" s="102">
        <v>3.26</v>
      </c>
      <c r="E79" s="103">
        <v>0.133136</v>
      </c>
      <c r="F79" s="104">
        <v>0.845</v>
      </c>
      <c r="G79" s="83"/>
      <c r="H79" s="84"/>
      <c r="I79" s="84"/>
      <c r="J79" s="84"/>
      <c r="K79" s="84"/>
      <c r="L79" s="83"/>
      <c r="M79" s="84"/>
      <c r="N79" s="84"/>
      <c r="O79" s="84"/>
      <c r="P79" s="84"/>
      <c r="Q79" s="83"/>
      <c r="R79" s="84"/>
      <c r="S79" s="84"/>
      <c r="T79" s="84"/>
      <c r="U79" s="105"/>
      <c r="V79" s="83"/>
      <c r="W79" s="84"/>
      <c r="X79" s="84"/>
      <c r="Y79" s="84"/>
      <c r="Z79" s="106"/>
      <c r="AA79" s="422">
        <f t="shared" si="24"/>
        <v>0</v>
      </c>
      <c r="AB79" s="423"/>
      <c r="AC79" s="432">
        <f t="shared" si="25"/>
        <v>0</v>
      </c>
      <c r="AD79" s="433"/>
      <c r="AE79" s="89"/>
      <c r="AF79" s="107">
        <f t="shared" si="26"/>
        <v>0</v>
      </c>
      <c r="AG79" s="108">
        <f t="shared" si="27"/>
        <v>0</v>
      </c>
      <c r="AI79" s="92">
        <v>3.26</v>
      </c>
      <c r="AJ79" s="93">
        <f t="shared" si="28"/>
        <v>0</v>
      </c>
      <c r="AK79" s="94">
        <f t="shared" si="29"/>
        <v>0</v>
      </c>
      <c r="AL79" s="95">
        <v>0.845</v>
      </c>
      <c r="AM79" s="93">
        <f t="shared" si="30"/>
        <v>0</v>
      </c>
      <c r="AN79" s="94">
        <f t="shared" si="31"/>
        <v>0</v>
      </c>
      <c r="AO79" s="95">
        <f>IF($F93=0,2*3.14*(0.0424/2),2*3.14*((0.0424/2)+($F93/1000)))</f>
        <v>0.133136</v>
      </c>
      <c r="AP79" s="109">
        <f>IF($F94=0,2*3.14*(0.0424/2),2*3.14*((0.0424/2)+($F94/1000)))</f>
        <v>0.133136</v>
      </c>
      <c r="AQ79" s="98">
        <f t="shared" si="32"/>
        <v>0</v>
      </c>
      <c r="AR79" s="94">
        <f t="shared" si="33"/>
        <v>0</v>
      </c>
      <c r="AS79" s="100">
        <f t="shared" si="34"/>
        <v>0</v>
      </c>
      <c r="AT79" s="93">
        <f t="shared" si="35"/>
        <v>0</v>
      </c>
      <c r="AU79" s="492"/>
      <c r="AV79" s="386"/>
      <c r="AW79" s="386"/>
      <c r="AX79" s="387"/>
    </row>
    <row r="80" spans="1:50" ht="12" customHeight="1">
      <c r="A80" s="494" t="s">
        <v>30</v>
      </c>
      <c r="B80" s="495"/>
      <c r="C80" s="495"/>
      <c r="D80" s="102">
        <v>3.75</v>
      </c>
      <c r="E80" s="103">
        <v>0.15166200000000002</v>
      </c>
      <c r="F80" s="104">
        <v>1.213</v>
      </c>
      <c r="G80" s="83"/>
      <c r="H80" s="84"/>
      <c r="I80" s="84"/>
      <c r="J80" s="84"/>
      <c r="K80" s="84"/>
      <c r="L80" s="83"/>
      <c r="M80" s="84"/>
      <c r="N80" s="84"/>
      <c r="O80" s="84"/>
      <c r="P80" s="84"/>
      <c r="Q80" s="83"/>
      <c r="R80" s="84"/>
      <c r="S80" s="84"/>
      <c r="T80" s="84"/>
      <c r="U80" s="105"/>
      <c r="V80" s="83"/>
      <c r="W80" s="84"/>
      <c r="X80" s="84"/>
      <c r="Y80" s="84"/>
      <c r="Z80" s="106"/>
      <c r="AA80" s="422">
        <f t="shared" si="24"/>
        <v>0</v>
      </c>
      <c r="AB80" s="423"/>
      <c r="AC80" s="432">
        <f t="shared" si="25"/>
        <v>0</v>
      </c>
      <c r="AD80" s="433"/>
      <c r="AE80" s="89"/>
      <c r="AF80" s="107">
        <f t="shared" si="26"/>
        <v>0</v>
      </c>
      <c r="AG80" s="108">
        <f t="shared" si="27"/>
        <v>0</v>
      </c>
      <c r="AI80" s="92">
        <v>3.75</v>
      </c>
      <c r="AJ80" s="93">
        <f t="shared" si="28"/>
        <v>0</v>
      </c>
      <c r="AK80" s="94">
        <f t="shared" si="29"/>
        <v>0</v>
      </c>
      <c r="AL80" s="95">
        <v>1.213</v>
      </c>
      <c r="AM80" s="93">
        <f t="shared" si="30"/>
        <v>0</v>
      </c>
      <c r="AN80" s="94">
        <f t="shared" si="31"/>
        <v>0</v>
      </c>
      <c r="AO80" s="95">
        <f>IF($F93=0,2*3.14*(0.0483/2),2*3.14*((0.0483/2)+($F93/1000)))</f>
        <v>0.15166200000000002</v>
      </c>
      <c r="AP80" s="109">
        <f>IF($F94=0,2*3.14*(0.0483/2),2*3.14*((0.0483/2)+($F94/1000)))</f>
        <v>0.15166200000000002</v>
      </c>
      <c r="AQ80" s="98">
        <f t="shared" si="32"/>
        <v>0</v>
      </c>
      <c r="AR80" s="94">
        <f t="shared" si="33"/>
        <v>0</v>
      </c>
      <c r="AS80" s="100">
        <f t="shared" si="34"/>
        <v>0</v>
      </c>
      <c r="AT80" s="93">
        <f t="shared" si="35"/>
        <v>0</v>
      </c>
      <c r="AU80" s="492"/>
      <c r="AV80" s="386"/>
      <c r="AW80" s="386"/>
      <c r="AX80" s="387"/>
    </row>
    <row r="81" spans="1:50" ht="12" customHeight="1">
      <c r="A81" s="412" t="s">
        <v>1</v>
      </c>
      <c r="B81" s="413"/>
      <c r="C81" s="413"/>
      <c r="D81" s="102">
        <v>5.29</v>
      </c>
      <c r="E81" s="103">
        <v>0.189342</v>
      </c>
      <c r="F81" s="104">
        <v>2.058</v>
      </c>
      <c r="G81" s="83"/>
      <c r="H81" s="84"/>
      <c r="I81" s="84"/>
      <c r="J81" s="84"/>
      <c r="K81" s="84"/>
      <c r="L81" s="83"/>
      <c r="M81" s="84"/>
      <c r="N81" s="84"/>
      <c r="O81" s="84"/>
      <c r="P81" s="84"/>
      <c r="Q81" s="83"/>
      <c r="R81" s="84"/>
      <c r="S81" s="84"/>
      <c r="T81" s="84"/>
      <c r="U81" s="105"/>
      <c r="V81" s="83"/>
      <c r="W81" s="84"/>
      <c r="X81" s="84"/>
      <c r="Y81" s="84"/>
      <c r="Z81" s="106"/>
      <c r="AA81" s="422">
        <f t="shared" si="24"/>
        <v>0</v>
      </c>
      <c r="AB81" s="423"/>
      <c r="AC81" s="432">
        <f t="shared" si="25"/>
        <v>0</v>
      </c>
      <c r="AD81" s="433"/>
      <c r="AE81" s="89"/>
      <c r="AF81" s="107">
        <f t="shared" si="26"/>
        <v>0</v>
      </c>
      <c r="AG81" s="108">
        <f t="shared" si="27"/>
        <v>0</v>
      </c>
      <c r="AI81" s="92">
        <v>5.29</v>
      </c>
      <c r="AJ81" s="93">
        <f t="shared" si="28"/>
        <v>0</v>
      </c>
      <c r="AK81" s="94">
        <f t="shared" si="29"/>
        <v>0</v>
      </c>
      <c r="AL81" s="95">
        <v>2.058</v>
      </c>
      <c r="AM81" s="93">
        <f t="shared" si="30"/>
        <v>0</v>
      </c>
      <c r="AN81" s="94">
        <f t="shared" si="31"/>
        <v>0</v>
      </c>
      <c r="AO81" s="95">
        <f>IF($F93=0,2*3.14*(0.0603/2),2*3.14*((0.0603/2)+($F93/1000)))</f>
        <v>0.189342</v>
      </c>
      <c r="AP81" s="109">
        <f>IF($F94=0,2*3.14*(0.0603/2),2*3.14*((0.0603/2)+($F94/1000)))</f>
        <v>0.189342</v>
      </c>
      <c r="AQ81" s="98">
        <f t="shared" si="32"/>
        <v>0</v>
      </c>
      <c r="AR81" s="94">
        <f t="shared" si="33"/>
        <v>0</v>
      </c>
      <c r="AS81" s="100">
        <f t="shared" si="34"/>
        <v>0</v>
      </c>
      <c r="AT81" s="93">
        <f t="shared" si="35"/>
        <v>0</v>
      </c>
      <c r="AU81" s="492"/>
      <c r="AV81" s="386"/>
      <c r="AW81" s="386"/>
      <c r="AX81" s="387"/>
    </row>
    <row r="82" spans="1:50" ht="12" customHeight="1">
      <c r="A82" s="412" t="s">
        <v>47</v>
      </c>
      <c r="B82" s="413"/>
      <c r="C82" s="413"/>
      <c r="D82" s="102">
        <v>6.79</v>
      </c>
      <c r="E82" s="103">
        <v>0.238954</v>
      </c>
      <c r="F82" s="104">
        <v>3.882</v>
      </c>
      <c r="G82" s="83"/>
      <c r="H82" s="84"/>
      <c r="I82" s="84"/>
      <c r="J82" s="84"/>
      <c r="K82" s="84"/>
      <c r="L82" s="83"/>
      <c r="M82" s="84"/>
      <c r="N82" s="84"/>
      <c r="O82" s="84"/>
      <c r="P82" s="84"/>
      <c r="Q82" s="83"/>
      <c r="R82" s="84"/>
      <c r="S82" s="84"/>
      <c r="T82" s="84"/>
      <c r="U82" s="105"/>
      <c r="V82" s="83"/>
      <c r="W82" s="84"/>
      <c r="X82" s="84"/>
      <c r="Y82" s="84"/>
      <c r="Z82" s="106"/>
      <c r="AA82" s="422">
        <f t="shared" si="24"/>
        <v>0</v>
      </c>
      <c r="AB82" s="423"/>
      <c r="AC82" s="432">
        <f t="shared" si="25"/>
        <v>0</v>
      </c>
      <c r="AD82" s="433"/>
      <c r="AE82" s="89"/>
      <c r="AF82" s="107">
        <f t="shared" si="26"/>
        <v>0</v>
      </c>
      <c r="AG82" s="108">
        <f t="shared" si="27"/>
        <v>0</v>
      </c>
      <c r="AI82" s="92">
        <v>6.79</v>
      </c>
      <c r="AJ82" s="93">
        <f t="shared" si="28"/>
        <v>0</v>
      </c>
      <c r="AK82" s="94">
        <f t="shared" si="29"/>
        <v>0</v>
      </c>
      <c r="AL82" s="95">
        <v>3.882</v>
      </c>
      <c r="AM82" s="93">
        <f t="shared" si="30"/>
        <v>0</v>
      </c>
      <c r="AN82" s="94">
        <f t="shared" si="31"/>
        <v>0</v>
      </c>
      <c r="AO82" s="95">
        <f>IF($F93=0,2*3.14*(0.0761/2),2*3.14*((0.0761/2)+($F93/1000)))</f>
        <v>0.238954</v>
      </c>
      <c r="AP82" s="109">
        <f>IF($F94=0,2*3.14*(0.0761/2),2*3.14*((0.0761/2)+($F94/1000)))</f>
        <v>0.238954</v>
      </c>
      <c r="AQ82" s="98">
        <f t="shared" si="32"/>
        <v>0</v>
      </c>
      <c r="AR82" s="94">
        <f t="shared" si="33"/>
        <v>0</v>
      </c>
      <c r="AS82" s="100">
        <f t="shared" si="34"/>
        <v>0</v>
      </c>
      <c r="AT82" s="93">
        <f t="shared" si="35"/>
        <v>0</v>
      </c>
      <c r="AU82" s="492"/>
      <c r="AV82" s="386"/>
      <c r="AW82" s="386"/>
      <c r="AX82" s="387"/>
    </row>
    <row r="83" spans="1:50" ht="12" customHeight="1">
      <c r="A83" s="412" t="s">
        <v>48</v>
      </c>
      <c r="B83" s="413"/>
      <c r="C83" s="413"/>
      <c r="D83" s="102">
        <v>8.9</v>
      </c>
      <c r="E83" s="103">
        <v>0.27946</v>
      </c>
      <c r="F83" s="104">
        <v>5.346</v>
      </c>
      <c r="G83" s="83"/>
      <c r="H83" s="84"/>
      <c r="I83" s="84"/>
      <c r="J83" s="84"/>
      <c r="K83" s="84"/>
      <c r="L83" s="83"/>
      <c r="M83" s="84"/>
      <c r="N83" s="84"/>
      <c r="O83" s="84"/>
      <c r="P83" s="84"/>
      <c r="Q83" s="83"/>
      <c r="R83" s="84"/>
      <c r="S83" s="84"/>
      <c r="T83" s="84"/>
      <c r="U83" s="105"/>
      <c r="V83" s="83"/>
      <c r="W83" s="84"/>
      <c r="X83" s="84"/>
      <c r="Y83" s="84"/>
      <c r="Z83" s="106"/>
      <c r="AA83" s="422">
        <f t="shared" si="24"/>
        <v>0</v>
      </c>
      <c r="AB83" s="423"/>
      <c r="AC83" s="432">
        <f t="shared" si="25"/>
        <v>0</v>
      </c>
      <c r="AD83" s="433"/>
      <c r="AE83" s="89"/>
      <c r="AF83" s="107">
        <f t="shared" si="26"/>
        <v>0</v>
      </c>
      <c r="AG83" s="108">
        <f t="shared" si="27"/>
        <v>0</v>
      </c>
      <c r="AI83" s="92">
        <v>8.9</v>
      </c>
      <c r="AJ83" s="93">
        <f t="shared" si="28"/>
        <v>0</v>
      </c>
      <c r="AK83" s="94">
        <f t="shared" si="29"/>
        <v>0</v>
      </c>
      <c r="AL83" s="95">
        <v>5.346</v>
      </c>
      <c r="AM83" s="93">
        <f t="shared" si="30"/>
        <v>0</v>
      </c>
      <c r="AN83" s="94">
        <f t="shared" si="31"/>
        <v>0</v>
      </c>
      <c r="AO83" s="95">
        <f>IF($F93=0,2*3.14*(0.089/2),2*3.14*((0.089/2)+($F93/1000)))</f>
        <v>0.27946</v>
      </c>
      <c r="AP83" s="109">
        <f>IF($F94=0,2*3.14*(0.089/2),2*3.14*((0.089/2)+($F94/1000)))</f>
        <v>0.27946</v>
      </c>
      <c r="AQ83" s="98">
        <f t="shared" si="32"/>
        <v>0</v>
      </c>
      <c r="AR83" s="94">
        <f t="shared" si="33"/>
        <v>0</v>
      </c>
      <c r="AS83" s="100">
        <f t="shared" si="34"/>
        <v>0</v>
      </c>
      <c r="AT83" s="93">
        <f t="shared" si="35"/>
        <v>0</v>
      </c>
      <c r="AU83" s="493"/>
      <c r="AV83" s="388"/>
      <c r="AW83" s="388"/>
      <c r="AX83" s="389"/>
    </row>
    <row r="84" spans="1:50" ht="12" customHeight="1">
      <c r="A84" s="434" t="s">
        <v>49</v>
      </c>
      <c r="B84" s="435"/>
      <c r="C84" s="435"/>
      <c r="D84" s="110">
        <v>12.98</v>
      </c>
      <c r="E84" s="111">
        <v>0.358902</v>
      </c>
      <c r="F84" s="112">
        <v>8.99</v>
      </c>
      <c r="G84" s="83"/>
      <c r="H84" s="84"/>
      <c r="I84" s="84"/>
      <c r="J84" s="84"/>
      <c r="K84" s="84"/>
      <c r="L84" s="83"/>
      <c r="M84" s="84"/>
      <c r="N84" s="84"/>
      <c r="O84" s="84"/>
      <c r="P84" s="84"/>
      <c r="Q84" s="83"/>
      <c r="R84" s="84"/>
      <c r="S84" s="84"/>
      <c r="T84" s="84"/>
      <c r="U84" s="105"/>
      <c r="V84" s="83"/>
      <c r="W84" s="84"/>
      <c r="X84" s="84"/>
      <c r="Y84" s="84"/>
      <c r="Z84" s="84"/>
      <c r="AA84" s="436">
        <f t="shared" si="24"/>
        <v>0</v>
      </c>
      <c r="AB84" s="437"/>
      <c r="AC84" s="438">
        <f t="shared" si="25"/>
        <v>0</v>
      </c>
      <c r="AD84" s="439"/>
      <c r="AE84" s="89"/>
      <c r="AF84" s="107">
        <f t="shared" si="26"/>
        <v>0</v>
      </c>
      <c r="AG84" s="108">
        <f t="shared" si="27"/>
        <v>0</v>
      </c>
      <c r="AI84" s="134">
        <v>12.98</v>
      </c>
      <c r="AJ84" s="113">
        <f t="shared" si="28"/>
        <v>0</v>
      </c>
      <c r="AK84" s="114">
        <f t="shared" si="29"/>
        <v>0</v>
      </c>
      <c r="AL84" s="115">
        <v>8.99</v>
      </c>
      <c r="AM84" s="113">
        <f t="shared" si="30"/>
        <v>0</v>
      </c>
      <c r="AN84" s="114">
        <f t="shared" si="31"/>
        <v>0</v>
      </c>
      <c r="AO84" s="115">
        <f>IF($F93=0,2*3.14*(0.1143/2),2*3.14*((0.1143/2)+($F93/1000)))</f>
        <v>0.358902</v>
      </c>
      <c r="AP84" s="116">
        <f>IF($F94=0,2*3.14*(0.1143/2),2*3.14*((0.1143/2)+($F94/1000)))</f>
        <v>0.358902</v>
      </c>
      <c r="AQ84" s="117">
        <f t="shared" si="32"/>
        <v>0</v>
      </c>
      <c r="AR84" s="114">
        <f t="shared" si="33"/>
        <v>0</v>
      </c>
      <c r="AS84" s="118">
        <f t="shared" si="34"/>
        <v>0</v>
      </c>
      <c r="AT84" s="113">
        <f t="shared" si="35"/>
        <v>0</v>
      </c>
      <c r="AU84" s="101"/>
      <c r="AV84" s="46"/>
      <c r="AW84" s="46"/>
      <c r="AX84" s="46"/>
    </row>
    <row r="85" spans="1:50" ht="3" customHeight="1">
      <c r="A85" s="410"/>
      <c r="B85" s="411"/>
      <c r="C85" s="411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20"/>
      <c r="AB85" s="120"/>
      <c r="AC85" s="424"/>
      <c r="AD85" s="425"/>
      <c r="AE85" s="89"/>
      <c r="AF85" s="107">
        <f t="shared" si="26"/>
        <v>0</v>
      </c>
      <c r="AG85" s="108">
        <f t="shared" si="27"/>
        <v>0</v>
      </c>
      <c r="AI85" s="92"/>
      <c r="AJ85" s="93"/>
      <c r="AK85" s="94"/>
      <c r="AL85" s="95"/>
      <c r="AM85" s="93">
        <f t="shared" si="30"/>
        <v>0</v>
      </c>
      <c r="AN85" s="94">
        <f t="shared" si="31"/>
        <v>0</v>
      </c>
      <c r="AO85" s="95"/>
      <c r="AP85" s="121"/>
      <c r="AQ85" s="98">
        <f>(SUM(D85:H85))*AO85</f>
        <v>0</v>
      </c>
      <c r="AR85" s="93">
        <f>(SUM(O85:T85))*$AP85</f>
        <v>0</v>
      </c>
      <c r="AS85" s="98"/>
      <c r="AT85" s="93"/>
      <c r="AU85" s="101"/>
      <c r="AV85" s="46"/>
      <c r="AW85" s="46"/>
      <c r="AX85" s="46"/>
    </row>
    <row r="86" spans="1:50" ht="12" customHeight="1">
      <c r="A86" s="426" t="s">
        <v>50</v>
      </c>
      <c r="B86" s="427"/>
      <c r="C86" s="427"/>
      <c r="D86" s="122">
        <v>17.65</v>
      </c>
      <c r="E86" s="123">
        <v>0.5202979999999999</v>
      </c>
      <c r="F86" s="124">
        <v>13.68</v>
      </c>
      <c r="G86" s="83"/>
      <c r="H86" s="84"/>
      <c r="I86" s="84"/>
      <c r="J86" s="84"/>
      <c r="K86" s="84"/>
      <c r="L86" s="83"/>
      <c r="M86" s="84"/>
      <c r="N86" s="84"/>
      <c r="O86" s="84"/>
      <c r="P86" s="84"/>
      <c r="Q86" s="83"/>
      <c r="R86" s="84"/>
      <c r="S86" s="84"/>
      <c r="T86" s="84"/>
      <c r="U86" s="105"/>
      <c r="V86" s="83"/>
      <c r="W86" s="84"/>
      <c r="X86" s="84"/>
      <c r="Y86" s="84"/>
      <c r="Z86" s="84"/>
      <c r="AA86" s="428">
        <f>(SUM(G86:P86))</f>
        <v>0</v>
      </c>
      <c r="AB86" s="429"/>
      <c r="AC86" s="430">
        <f>(SUM(Q86:Z86))</f>
        <v>0</v>
      </c>
      <c r="AD86" s="431"/>
      <c r="AE86" s="125"/>
      <c r="AF86" s="107">
        <f t="shared" si="26"/>
        <v>0</v>
      </c>
      <c r="AG86" s="108">
        <f t="shared" si="27"/>
        <v>0</v>
      </c>
      <c r="AH86" s="98"/>
      <c r="AI86" s="92">
        <v>17.65</v>
      </c>
      <c r="AJ86" s="93">
        <f>+AF86*$AI86</f>
        <v>0</v>
      </c>
      <c r="AK86" s="94">
        <f>+AG86*$AI86</f>
        <v>0</v>
      </c>
      <c r="AL86" s="92">
        <v>13.68</v>
      </c>
      <c r="AM86" s="93">
        <f t="shared" si="30"/>
        <v>0</v>
      </c>
      <c r="AN86" s="94">
        <f t="shared" si="31"/>
        <v>0</v>
      </c>
      <c r="AO86" s="126">
        <f>IF($U93=0,2*3.14*(0.1397/2),2*3.14*((0.1397/2)+($U93/1000)))</f>
        <v>0.438658</v>
      </c>
      <c r="AP86" s="127">
        <f>IF($U94=0,2*3.14*(0.1397/2),2*3.14*((0.1397/2)+($U94/1000)))</f>
        <v>0.438658</v>
      </c>
      <c r="AQ86" s="100">
        <f>(SUM(G86:K86))*AO86</f>
        <v>0</v>
      </c>
      <c r="AR86" s="93">
        <f>(SUM(Q86:U86))*$AP86</f>
        <v>0</v>
      </c>
      <c r="AS86" s="93">
        <f>SUM(L86:P86)*$AO86</f>
        <v>0</v>
      </c>
      <c r="AT86" s="93">
        <f>SUM(V86:Z86)*$AP86</f>
        <v>0</v>
      </c>
      <c r="AU86" s="460"/>
      <c r="AV86" s="384" t="s">
        <v>31</v>
      </c>
      <c r="AW86" s="384"/>
      <c r="AX86" s="385"/>
    </row>
    <row r="87" spans="1:50" ht="12" customHeight="1" thickBot="1">
      <c r="A87" s="412" t="s">
        <v>51</v>
      </c>
      <c r="B87" s="413"/>
      <c r="C87" s="413"/>
      <c r="D87" s="128">
        <v>21.12</v>
      </c>
      <c r="E87" s="129">
        <v>0.610102</v>
      </c>
      <c r="F87" s="130">
        <v>17.67</v>
      </c>
      <c r="G87" s="83"/>
      <c r="H87" s="84"/>
      <c r="I87" s="84"/>
      <c r="J87" s="84"/>
      <c r="K87" s="84"/>
      <c r="L87" s="83"/>
      <c r="M87" s="84"/>
      <c r="N87" s="84"/>
      <c r="O87" s="84"/>
      <c r="P87" s="84"/>
      <c r="Q87" s="83"/>
      <c r="R87" s="84"/>
      <c r="S87" s="84"/>
      <c r="T87" s="84"/>
      <c r="U87" s="105"/>
      <c r="V87" s="83"/>
      <c r="W87" s="84"/>
      <c r="X87" s="84"/>
      <c r="Y87" s="84"/>
      <c r="Z87" s="106"/>
      <c r="AA87" s="440">
        <f>(SUM(G87:P87))</f>
        <v>0</v>
      </c>
      <c r="AB87" s="441"/>
      <c r="AC87" s="442">
        <f>(SUM(Q87:Z87))</f>
        <v>0</v>
      </c>
      <c r="AD87" s="443"/>
      <c r="AE87" s="125"/>
      <c r="AF87" s="132">
        <f t="shared" si="26"/>
        <v>0</v>
      </c>
      <c r="AG87" s="133">
        <f t="shared" si="27"/>
        <v>0</v>
      </c>
      <c r="AH87" s="98"/>
      <c r="AI87" s="135">
        <v>21.12</v>
      </c>
      <c r="AJ87" s="113">
        <f>+AF87*$AI87</f>
        <v>0</v>
      </c>
      <c r="AK87" s="114">
        <f>+AG87*$AI87</f>
        <v>0</v>
      </c>
      <c r="AL87" s="135">
        <v>17.67</v>
      </c>
      <c r="AM87" s="113">
        <f t="shared" si="30"/>
        <v>0</v>
      </c>
      <c r="AN87" s="114">
        <f t="shared" si="31"/>
        <v>0</v>
      </c>
      <c r="AO87" s="115">
        <f>IF($U93=0,2*3.14*(0.1683/2),2*3.14*((0.1683/2)+($U93/1000)))</f>
        <v>0.528462</v>
      </c>
      <c r="AP87" s="136">
        <f>IF($U94=0,2*3.14*(0.1683/2),2*3.14*((0.1683/2)+($U94/1000)))</f>
        <v>0.528462</v>
      </c>
      <c r="AQ87" s="118">
        <f>(SUM(G87:K87))*AO87</f>
        <v>0</v>
      </c>
      <c r="AR87" s="113">
        <f>(SUM(Q87:U87))*$AP87</f>
        <v>0</v>
      </c>
      <c r="AS87" s="113">
        <f>SUM(L87:P87)*$AO87</f>
        <v>0</v>
      </c>
      <c r="AT87" s="113">
        <f>SUM(V87:Z87)*$AP87</f>
        <v>0</v>
      </c>
      <c r="AU87" s="461"/>
      <c r="AV87" s="386"/>
      <c r="AW87" s="386"/>
      <c r="AX87" s="387"/>
    </row>
    <row r="88" spans="1:50" ht="3" customHeight="1" thickBot="1">
      <c r="A88" s="137"/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40"/>
      <c r="AB88" s="140"/>
      <c r="AC88" s="140"/>
      <c r="AD88" s="141"/>
      <c r="AE88" s="125"/>
      <c r="AF88" s="142"/>
      <c r="AG88" s="142"/>
      <c r="AH88" s="98"/>
      <c r="AI88" s="143"/>
      <c r="AJ88" s="98"/>
      <c r="AK88" s="98"/>
      <c r="AL88" s="144"/>
      <c r="AM88" s="98"/>
      <c r="AN88" s="98"/>
      <c r="AO88" s="145"/>
      <c r="AP88" s="145"/>
      <c r="AQ88" s="98"/>
      <c r="AR88" s="98"/>
      <c r="AS88" s="98"/>
      <c r="AT88" s="98"/>
      <c r="AU88" s="461"/>
      <c r="AV88" s="386"/>
      <c r="AW88" s="386"/>
      <c r="AX88" s="387"/>
    </row>
    <row r="89" spans="1:50" s="155" customFormat="1" ht="14.1" customHeight="1">
      <c r="A89" s="146" t="s">
        <v>32</v>
      </c>
      <c r="B89" s="147"/>
      <c r="C89" s="147"/>
      <c r="D89" s="147"/>
      <c r="E89" s="147"/>
      <c r="F89" s="147"/>
      <c r="G89" s="147"/>
      <c r="H89" s="148" t="s">
        <v>33</v>
      </c>
      <c r="I89" s="444">
        <f>+(SUM(AJ75:AJ87))*(1+F90/100)</f>
        <v>0</v>
      </c>
      <c r="J89" s="444"/>
      <c r="K89" s="149" t="s">
        <v>22</v>
      </c>
      <c r="L89" s="445" t="s">
        <v>34</v>
      </c>
      <c r="M89" s="447">
        <f>+(SUM(AJ75:AJ87)+SUM(AK75:AK87))*(1+F90/100)</f>
        <v>0</v>
      </c>
      <c r="N89" s="447"/>
      <c r="O89" s="449" t="s">
        <v>22</v>
      </c>
      <c r="P89" s="146" t="s">
        <v>35</v>
      </c>
      <c r="Q89" s="150"/>
      <c r="R89" s="150"/>
      <c r="S89" s="150"/>
      <c r="T89" s="150"/>
      <c r="U89" s="151"/>
      <c r="V89" s="151"/>
      <c r="W89" s="152" t="s">
        <v>33</v>
      </c>
      <c r="X89" s="451">
        <f>+SUM(AM75:AM87)*(1+U90/100)</f>
        <v>0</v>
      </c>
      <c r="Y89" s="451"/>
      <c r="Z89" s="153" t="s">
        <v>23</v>
      </c>
      <c r="AA89" s="452" t="s">
        <v>34</v>
      </c>
      <c r="AB89" s="454">
        <f>+X89+X90</f>
        <v>0</v>
      </c>
      <c r="AC89" s="454"/>
      <c r="AD89" s="456" t="s">
        <v>23</v>
      </c>
      <c r="AE89" s="154"/>
      <c r="AI89" s="156"/>
      <c r="AL89" s="157"/>
      <c r="AO89" s="156"/>
      <c r="AP89" s="156"/>
      <c r="AU89" s="461"/>
      <c r="AV89" s="386"/>
      <c r="AW89" s="386"/>
      <c r="AX89" s="387"/>
    </row>
    <row r="90" spans="1:50" s="155" customFormat="1" ht="14.1" customHeight="1" thickBot="1">
      <c r="A90" s="158" t="s">
        <v>36</v>
      </c>
      <c r="B90" s="159"/>
      <c r="C90" s="159"/>
      <c r="D90" s="159"/>
      <c r="E90" s="159"/>
      <c r="F90" s="160"/>
      <c r="G90" s="161" t="s">
        <v>13</v>
      </c>
      <c r="H90" s="162" t="s">
        <v>37</v>
      </c>
      <c r="I90" s="458">
        <f>+(SUM(AK75:AK87))*(1+F90/100)</f>
        <v>0</v>
      </c>
      <c r="J90" s="458"/>
      <c r="K90" s="163" t="s">
        <v>22</v>
      </c>
      <c r="L90" s="446"/>
      <c r="M90" s="448"/>
      <c r="N90" s="448"/>
      <c r="O90" s="450"/>
      <c r="P90" s="158" t="s">
        <v>36</v>
      </c>
      <c r="Q90" s="151"/>
      <c r="R90" s="151"/>
      <c r="S90" s="151"/>
      <c r="T90" s="151"/>
      <c r="U90" s="160"/>
      <c r="V90" s="164" t="s">
        <v>13</v>
      </c>
      <c r="W90" s="165" t="s">
        <v>37</v>
      </c>
      <c r="X90" s="459">
        <f>+SUM(AN75:AN87)*(1+U90/100)</f>
        <v>0</v>
      </c>
      <c r="Y90" s="459"/>
      <c r="Z90" s="166" t="s">
        <v>23</v>
      </c>
      <c r="AA90" s="453"/>
      <c r="AB90" s="455"/>
      <c r="AC90" s="455"/>
      <c r="AD90" s="457"/>
      <c r="AL90" s="157"/>
      <c r="AO90" s="156"/>
      <c r="AP90" s="156"/>
      <c r="AU90" s="461"/>
      <c r="AV90" s="386"/>
      <c r="AW90" s="386"/>
      <c r="AX90" s="387"/>
    </row>
    <row r="91" spans="1:50" s="155" customFormat="1" ht="3" customHeight="1">
      <c r="A91" s="168"/>
      <c r="B91" s="169"/>
      <c r="C91" s="170"/>
      <c r="D91" s="171"/>
      <c r="E91" s="172"/>
      <c r="F91" s="172"/>
      <c r="G91" s="173"/>
      <c r="H91" s="174"/>
      <c r="I91" s="171"/>
      <c r="J91" s="175"/>
      <c r="K91" s="175"/>
      <c r="L91" s="176"/>
      <c r="M91" s="177"/>
      <c r="N91" s="171"/>
      <c r="O91" s="178"/>
      <c r="P91" s="179"/>
      <c r="Q91" s="179"/>
      <c r="R91" s="178"/>
      <c r="S91" s="180"/>
      <c r="T91" s="181"/>
      <c r="U91" s="182"/>
      <c r="V91" s="182"/>
      <c r="W91" s="183"/>
      <c r="X91" s="184"/>
      <c r="Y91" s="185"/>
      <c r="Z91" s="186"/>
      <c r="AA91" s="183"/>
      <c r="AB91" s="187"/>
      <c r="AC91" s="188"/>
      <c r="AD91" s="189"/>
      <c r="AE91" s="190"/>
      <c r="AF91" s="154"/>
      <c r="AG91" s="191"/>
      <c r="AL91" s="157"/>
      <c r="AO91" s="156"/>
      <c r="AP91" s="156"/>
      <c r="AU91" s="461"/>
      <c r="AV91" s="386"/>
      <c r="AW91" s="386"/>
      <c r="AX91" s="387"/>
    </row>
    <row r="92" spans="1:50" s="155" customFormat="1" ht="12.75" customHeight="1">
      <c r="A92" s="192"/>
      <c r="B92" s="193"/>
      <c r="C92" s="194"/>
      <c r="D92" s="195"/>
      <c r="E92" s="196"/>
      <c r="F92" s="196"/>
      <c r="G92" s="463" t="s">
        <v>38</v>
      </c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5"/>
      <c r="Y92" s="197"/>
      <c r="Z92" s="197"/>
      <c r="AA92" s="197"/>
      <c r="AB92" s="197"/>
      <c r="AC92" s="198"/>
      <c r="AD92" s="199"/>
      <c r="AE92" s="190"/>
      <c r="AF92" s="154"/>
      <c r="AG92" s="191"/>
      <c r="AL92" s="157"/>
      <c r="AO92" s="156"/>
      <c r="AP92" s="156"/>
      <c r="AU92" s="461"/>
      <c r="AV92" s="386"/>
      <c r="AW92" s="386"/>
      <c r="AX92" s="387"/>
    </row>
    <row r="93" spans="1:50" s="155" customFormat="1" ht="15.75" customHeight="1">
      <c r="A93" s="404" t="s">
        <v>39</v>
      </c>
      <c r="B93" s="405"/>
      <c r="C93" s="200"/>
      <c r="D93" s="201" t="s">
        <v>40</v>
      </c>
      <c r="E93" s="202" t="s">
        <v>41</v>
      </c>
      <c r="F93" s="203"/>
      <c r="G93" s="204" t="s">
        <v>42</v>
      </c>
      <c r="H93" s="202" t="s">
        <v>33</v>
      </c>
      <c r="I93" s="406">
        <f>SUM(AQ75:AQ84)*(1+F95/100)</f>
        <v>0</v>
      </c>
      <c r="J93" s="406"/>
      <c r="K93" s="205" t="s">
        <v>24</v>
      </c>
      <c r="L93" s="206" t="s">
        <v>37</v>
      </c>
      <c r="M93" s="407">
        <f>SUM(AR75:AR84)*(1+F95/100)</f>
        <v>0</v>
      </c>
      <c r="N93" s="407"/>
      <c r="O93" s="207" t="s">
        <v>24</v>
      </c>
      <c r="P93" s="408" t="s">
        <v>43</v>
      </c>
      <c r="Q93" s="409"/>
      <c r="R93" s="200"/>
      <c r="S93" s="208" t="s">
        <v>40</v>
      </c>
      <c r="T93" s="209" t="s">
        <v>41</v>
      </c>
      <c r="U93" s="210"/>
      <c r="V93" s="207" t="s">
        <v>42</v>
      </c>
      <c r="W93" s="211" t="s">
        <v>33</v>
      </c>
      <c r="X93" s="399">
        <f>+SUM(AQ86:AQ87)*(1+U95/100)</f>
        <v>0</v>
      </c>
      <c r="Y93" s="399"/>
      <c r="Z93" s="212" t="s">
        <v>24</v>
      </c>
      <c r="AA93" s="213" t="s">
        <v>37</v>
      </c>
      <c r="AB93" s="397">
        <f>SUM(AR86:AR87)*(1+U95/100)</f>
        <v>0</v>
      </c>
      <c r="AC93" s="397"/>
      <c r="AD93" s="214" t="s">
        <v>24</v>
      </c>
      <c r="AE93" s="215"/>
      <c r="AL93" s="157"/>
      <c r="AO93" s="156"/>
      <c r="AP93" s="156"/>
      <c r="AU93" s="461"/>
      <c r="AV93" s="386"/>
      <c r="AW93" s="386"/>
      <c r="AX93" s="387"/>
    </row>
    <row r="94" spans="1:50" ht="15" customHeight="1">
      <c r="A94" s="523" t="s">
        <v>52</v>
      </c>
      <c r="B94" s="402"/>
      <c r="C94" s="216"/>
      <c r="D94" s="217" t="s">
        <v>44</v>
      </c>
      <c r="E94" s="218" t="s">
        <v>41</v>
      </c>
      <c r="F94" s="219"/>
      <c r="G94" s="220" t="s">
        <v>42</v>
      </c>
      <c r="H94" s="221" t="s">
        <v>33</v>
      </c>
      <c r="I94" s="403">
        <f>+SUM(AS75:AS84)*(1+F95/100)</f>
        <v>0</v>
      </c>
      <c r="J94" s="403"/>
      <c r="K94" s="222" t="s">
        <v>24</v>
      </c>
      <c r="L94" s="223" t="s">
        <v>37</v>
      </c>
      <c r="M94" s="398">
        <f>SUM(AT75:AT84)*(1+F95/100)</f>
        <v>0</v>
      </c>
      <c r="N94" s="398"/>
      <c r="O94" s="224" t="s">
        <v>24</v>
      </c>
      <c r="P94" s="420" t="s">
        <v>52</v>
      </c>
      <c r="Q94" s="421"/>
      <c r="R94" s="225"/>
      <c r="S94" s="226" t="s">
        <v>44</v>
      </c>
      <c r="T94" s="227" t="s">
        <v>41</v>
      </c>
      <c r="U94" s="228"/>
      <c r="V94" s="229" t="s">
        <v>42</v>
      </c>
      <c r="W94" s="230" t="s">
        <v>33</v>
      </c>
      <c r="X94" s="403">
        <f>+SUM(AS86:AS87)*(1+U95/100)</f>
        <v>0</v>
      </c>
      <c r="Y94" s="403"/>
      <c r="Z94" s="231" t="s">
        <v>24</v>
      </c>
      <c r="AA94" s="227" t="s">
        <v>37</v>
      </c>
      <c r="AB94" s="398">
        <f>SUM(AT86:AT87)*(1+U95/100)</f>
        <v>0</v>
      </c>
      <c r="AC94" s="398"/>
      <c r="AD94" s="232" t="s">
        <v>24</v>
      </c>
      <c r="AE94" s="233"/>
      <c r="AG94" s="155"/>
      <c r="AH94" s="155"/>
      <c r="AI94" s="155"/>
      <c r="AJ94" s="155"/>
      <c r="AL94" s="234"/>
      <c r="AO94" s="235"/>
      <c r="AP94" s="235"/>
      <c r="AU94" s="461"/>
      <c r="AV94" s="386"/>
      <c r="AW94" s="386"/>
      <c r="AX94" s="387"/>
    </row>
    <row r="95" spans="1:50" ht="14.1" customHeight="1" thickBot="1">
      <c r="A95" s="158" t="s">
        <v>36</v>
      </c>
      <c r="B95" s="159"/>
      <c r="C95" s="159"/>
      <c r="D95" s="159"/>
      <c r="E95" s="159"/>
      <c r="F95" s="236"/>
      <c r="G95" s="237" t="s">
        <v>13</v>
      </c>
      <c r="H95" s="238" t="s">
        <v>34</v>
      </c>
      <c r="I95" s="400">
        <f>+I93+I94</f>
        <v>0</v>
      </c>
      <c r="J95" s="400"/>
      <c r="K95" s="239" t="s">
        <v>24</v>
      </c>
      <c r="L95" s="240" t="s">
        <v>34</v>
      </c>
      <c r="M95" s="396">
        <f>+M93+M94</f>
        <v>0</v>
      </c>
      <c r="N95" s="396"/>
      <c r="O95" s="224" t="s">
        <v>24</v>
      </c>
      <c r="P95" s="241" t="s">
        <v>36</v>
      </c>
      <c r="Q95" s="242"/>
      <c r="R95" s="242"/>
      <c r="S95" s="242"/>
      <c r="T95" s="243"/>
      <c r="U95" s="244"/>
      <c r="V95" s="245" t="s">
        <v>13</v>
      </c>
      <c r="W95" s="246" t="s">
        <v>34</v>
      </c>
      <c r="X95" s="400">
        <f>+X93+X94</f>
        <v>0</v>
      </c>
      <c r="Y95" s="400"/>
      <c r="Z95" s="247" t="s">
        <v>24</v>
      </c>
      <c r="AA95" s="240" t="s">
        <v>34</v>
      </c>
      <c r="AB95" s="396">
        <f>+AB93+AB94</f>
        <v>0</v>
      </c>
      <c r="AC95" s="396"/>
      <c r="AD95" s="232" t="s">
        <v>24</v>
      </c>
      <c r="AE95" s="233"/>
      <c r="AG95" s="155"/>
      <c r="AH95" s="155"/>
      <c r="AI95" s="155"/>
      <c r="AJ95" s="155"/>
      <c r="AL95" s="234"/>
      <c r="AO95" s="235"/>
      <c r="AP95" s="235"/>
      <c r="AU95" s="461"/>
      <c r="AV95" s="386"/>
      <c r="AW95" s="386"/>
      <c r="AX95" s="387"/>
    </row>
    <row r="96" spans="1:50" ht="14.1" customHeight="1" thickBot="1" thickTop="1">
      <c r="A96" s="466" t="s">
        <v>53</v>
      </c>
      <c r="B96" s="467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467"/>
      <c r="AD96" s="468"/>
      <c r="AE96" s="248"/>
      <c r="AF96" s="248"/>
      <c r="AG96" s="248"/>
      <c r="AH96" s="155"/>
      <c r="AI96" s="235"/>
      <c r="AL96" s="234"/>
      <c r="AO96" s="235"/>
      <c r="AP96" s="235"/>
      <c r="AU96" s="462"/>
      <c r="AV96" s="388"/>
      <c r="AW96" s="388"/>
      <c r="AX96" s="389"/>
    </row>
    <row r="102" ht="13.5" thickBot="1"/>
    <row r="103" spans="1:46" ht="15" customHeight="1">
      <c r="A103" s="3" t="s">
        <v>2</v>
      </c>
      <c r="B103" s="4"/>
      <c r="C103" s="5"/>
      <c r="D103" s="6"/>
      <c r="E103" s="7"/>
      <c r="F103" s="7"/>
      <c r="G103" s="7"/>
      <c r="H103" s="7"/>
      <c r="I103" s="8"/>
      <c r="J103" s="502"/>
      <c r="K103" s="503"/>
      <c r="L103" s="503"/>
      <c r="M103" s="503"/>
      <c r="N103" s="503"/>
      <c r="O103" s="503"/>
      <c r="P103" s="503"/>
      <c r="Q103" s="503"/>
      <c r="R103" s="503"/>
      <c r="S103" s="503"/>
      <c r="T103" s="503"/>
      <c r="U103" s="503"/>
      <c r="V103" s="503"/>
      <c r="W103" s="504"/>
      <c r="X103" s="9" t="s">
        <v>3</v>
      </c>
      <c r="Y103" s="6"/>
      <c r="Z103" s="10"/>
      <c r="AA103" s="11"/>
      <c r="AB103" s="505"/>
      <c r="AC103" s="506"/>
      <c r="AD103" s="507"/>
      <c r="AE103" s="12"/>
      <c r="AF103" s="12"/>
      <c r="AG103" s="12"/>
      <c r="AK103" s="14"/>
      <c r="AL103" s="15"/>
      <c r="AM103" s="15"/>
      <c r="AN103" s="15"/>
      <c r="AO103" s="16"/>
      <c r="AP103" s="16"/>
      <c r="AQ103" s="16"/>
      <c r="AR103" s="16"/>
      <c r="AS103" s="17"/>
      <c r="AT103" s="17"/>
    </row>
    <row r="104" spans="1:50" ht="15" customHeight="1" thickBot="1">
      <c r="A104" s="18" t="s">
        <v>45</v>
      </c>
      <c r="B104" s="19"/>
      <c r="C104" s="19"/>
      <c r="D104" s="19"/>
      <c r="E104" s="19"/>
      <c r="F104" s="19"/>
      <c r="G104" s="19"/>
      <c r="H104" s="19"/>
      <c r="I104" s="20"/>
      <c r="J104" s="508"/>
      <c r="K104" s="509"/>
      <c r="L104" s="509"/>
      <c r="M104" s="509"/>
      <c r="N104" s="509"/>
      <c r="O104" s="509"/>
      <c r="P104" s="509"/>
      <c r="Q104" s="509"/>
      <c r="R104" s="509"/>
      <c r="S104" s="509"/>
      <c r="T104" s="509"/>
      <c r="U104" s="509"/>
      <c r="V104" s="509"/>
      <c r="W104" s="510"/>
      <c r="X104" s="21" t="s">
        <v>4</v>
      </c>
      <c r="Y104" s="22"/>
      <c r="Z104" s="23"/>
      <c r="AA104" s="24"/>
      <c r="AB104" s="511"/>
      <c r="AC104" s="512"/>
      <c r="AD104" s="513"/>
      <c r="AE104" s="25"/>
      <c r="AF104" s="26"/>
      <c r="AG104" s="26"/>
      <c r="AH104" s="27"/>
      <c r="AK104" s="28"/>
      <c r="AL104" s="28"/>
      <c r="AM104" s="28"/>
      <c r="AN104" s="28"/>
      <c r="AO104" s="28"/>
      <c r="AP104" s="28"/>
      <c r="AQ104" s="28"/>
      <c r="AR104" s="29"/>
      <c r="AU104" s="460"/>
      <c r="AV104" s="384" t="s">
        <v>5</v>
      </c>
      <c r="AW104" s="384"/>
      <c r="AX104" s="385"/>
    </row>
    <row r="105" spans="1:50" ht="18.75" customHeight="1">
      <c r="A105" s="514" t="s">
        <v>6</v>
      </c>
      <c r="B105" s="515"/>
      <c r="C105" s="515"/>
      <c r="D105" s="516" t="s">
        <v>7</v>
      </c>
      <c r="E105" s="516" t="s">
        <v>8</v>
      </c>
      <c r="F105" s="518" t="s">
        <v>71</v>
      </c>
      <c r="G105" s="520"/>
      <c r="H105" s="414"/>
      <c r="I105" s="414"/>
      <c r="J105" s="414"/>
      <c r="K105" s="417"/>
      <c r="L105" s="414"/>
      <c r="M105" s="414"/>
      <c r="N105" s="414"/>
      <c r="O105" s="414"/>
      <c r="P105" s="417"/>
      <c r="Q105" s="414"/>
      <c r="R105" s="414"/>
      <c r="S105" s="414"/>
      <c r="T105" s="414"/>
      <c r="U105" s="417"/>
      <c r="V105" s="414"/>
      <c r="W105" s="414"/>
      <c r="X105" s="414"/>
      <c r="Y105" s="414"/>
      <c r="Z105" s="414"/>
      <c r="AA105" s="469" t="s">
        <v>9</v>
      </c>
      <c r="AB105" s="470"/>
      <c r="AC105" s="470"/>
      <c r="AD105" s="471"/>
      <c r="AE105" s="31"/>
      <c r="AF105" s="32"/>
      <c r="AG105" s="33"/>
      <c r="AH105" s="34"/>
      <c r="AI105" s="35" t="s">
        <v>10</v>
      </c>
      <c r="AJ105" s="36" t="s">
        <v>72</v>
      </c>
      <c r="AK105" s="37"/>
      <c r="AL105" s="38" t="s">
        <v>73</v>
      </c>
      <c r="AM105" s="36" t="s">
        <v>74</v>
      </c>
      <c r="AN105" s="39"/>
      <c r="AO105" s="40" t="s">
        <v>11</v>
      </c>
      <c r="AP105" s="41" t="s">
        <v>75</v>
      </c>
      <c r="AQ105" s="42" t="s">
        <v>76</v>
      </c>
      <c r="AR105" s="43"/>
      <c r="AS105" s="42" t="s">
        <v>77</v>
      </c>
      <c r="AT105" s="44"/>
      <c r="AU105" s="461"/>
      <c r="AV105" s="386"/>
      <c r="AW105" s="386"/>
      <c r="AX105" s="387"/>
    </row>
    <row r="106" spans="1:50" ht="12" customHeight="1">
      <c r="A106" s="390" t="s">
        <v>88</v>
      </c>
      <c r="B106" s="391"/>
      <c r="C106" s="392"/>
      <c r="D106" s="517"/>
      <c r="E106" s="517"/>
      <c r="F106" s="519"/>
      <c r="G106" s="521"/>
      <c r="H106" s="415"/>
      <c r="I106" s="415"/>
      <c r="J106" s="415"/>
      <c r="K106" s="418"/>
      <c r="L106" s="415"/>
      <c r="M106" s="415"/>
      <c r="N106" s="415"/>
      <c r="O106" s="415"/>
      <c r="P106" s="418"/>
      <c r="Q106" s="415"/>
      <c r="R106" s="415"/>
      <c r="S106" s="415"/>
      <c r="T106" s="415"/>
      <c r="U106" s="418"/>
      <c r="V106" s="415"/>
      <c r="W106" s="415"/>
      <c r="X106" s="415"/>
      <c r="Y106" s="415"/>
      <c r="Z106" s="415"/>
      <c r="AA106" s="47" t="s">
        <v>12</v>
      </c>
      <c r="AB106" s="472">
        <v>10</v>
      </c>
      <c r="AC106" s="473"/>
      <c r="AD106" s="48" t="s">
        <v>13</v>
      </c>
      <c r="AE106" s="49"/>
      <c r="AF106" s="50"/>
      <c r="AG106" s="51"/>
      <c r="AH106" s="34"/>
      <c r="AI106" s="52"/>
      <c r="AJ106" s="53"/>
      <c r="AK106" s="54"/>
      <c r="AL106" s="55"/>
      <c r="AM106" s="56"/>
      <c r="AN106" s="57"/>
      <c r="AO106" s="58"/>
      <c r="AP106" s="59"/>
      <c r="AQ106" s="60"/>
      <c r="AR106" s="61"/>
      <c r="AS106" s="60"/>
      <c r="AT106" s="62"/>
      <c r="AU106" s="461"/>
      <c r="AV106" s="386"/>
      <c r="AW106" s="386"/>
      <c r="AX106" s="387"/>
    </row>
    <row r="107" spans="1:50" ht="12" customHeight="1">
      <c r="A107" s="393"/>
      <c r="B107" s="394"/>
      <c r="C107" s="395"/>
      <c r="D107" s="517"/>
      <c r="E107" s="517"/>
      <c r="F107" s="519"/>
      <c r="G107" s="522"/>
      <c r="H107" s="416"/>
      <c r="I107" s="416"/>
      <c r="J107" s="416"/>
      <c r="K107" s="419"/>
      <c r="L107" s="416"/>
      <c r="M107" s="416"/>
      <c r="N107" s="416"/>
      <c r="O107" s="416"/>
      <c r="P107" s="419"/>
      <c r="Q107" s="416"/>
      <c r="R107" s="416"/>
      <c r="S107" s="416"/>
      <c r="T107" s="416"/>
      <c r="U107" s="419"/>
      <c r="V107" s="416"/>
      <c r="W107" s="416"/>
      <c r="X107" s="416"/>
      <c r="Y107" s="416"/>
      <c r="Z107" s="416"/>
      <c r="AA107" s="474" t="s">
        <v>14</v>
      </c>
      <c r="AB107" s="475"/>
      <c r="AC107" s="478" t="s">
        <v>15</v>
      </c>
      <c r="AD107" s="479"/>
      <c r="AE107" s="63"/>
      <c r="AF107" s="50"/>
      <c r="AG107" s="51"/>
      <c r="AH107" s="34"/>
      <c r="AI107" s="52"/>
      <c r="AJ107" s="53"/>
      <c r="AK107" s="54"/>
      <c r="AL107" s="55"/>
      <c r="AM107" s="56"/>
      <c r="AN107" s="57"/>
      <c r="AO107" s="58"/>
      <c r="AP107" s="59"/>
      <c r="AQ107" s="64" t="s">
        <v>16</v>
      </c>
      <c r="AR107" s="65" t="s">
        <v>17</v>
      </c>
      <c r="AS107" s="64" t="s">
        <v>16</v>
      </c>
      <c r="AT107" s="66" t="s">
        <v>17</v>
      </c>
      <c r="AU107" s="462"/>
      <c r="AV107" s="388"/>
      <c r="AW107" s="388"/>
      <c r="AX107" s="389"/>
    </row>
    <row r="108" spans="1:50" ht="15" customHeight="1">
      <c r="A108" s="482" t="s">
        <v>18</v>
      </c>
      <c r="B108" s="483"/>
      <c r="C108" s="483"/>
      <c r="D108" s="68" t="s">
        <v>19</v>
      </c>
      <c r="E108" s="68" t="s">
        <v>20</v>
      </c>
      <c r="F108" s="69" t="s">
        <v>21</v>
      </c>
      <c r="G108" s="484" t="s">
        <v>78</v>
      </c>
      <c r="H108" s="485"/>
      <c r="I108" s="485"/>
      <c r="J108" s="485"/>
      <c r="K108" s="486"/>
      <c r="L108" s="484" t="s">
        <v>79</v>
      </c>
      <c r="M108" s="485"/>
      <c r="N108" s="485"/>
      <c r="O108" s="485"/>
      <c r="P108" s="486"/>
      <c r="Q108" s="487" t="s">
        <v>80</v>
      </c>
      <c r="R108" s="488"/>
      <c r="S108" s="488"/>
      <c r="T108" s="488"/>
      <c r="U108" s="489"/>
      <c r="V108" s="487" t="s">
        <v>81</v>
      </c>
      <c r="W108" s="488"/>
      <c r="X108" s="488"/>
      <c r="Y108" s="488"/>
      <c r="Z108" s="490"/>
      <c r="AA108" s="476"/>
      <c r="AB108" s="477"/>
      <c r="AC108" s="480"/>
      <c r="AD108" s="481"/>
      <c r="AE108" s="63"/>
      <c r="AF108" s="70"/>
      <c r="AH108" s="71"/>
      <c r="AI108" s="72"/>
      <c r="AJ108" s="73" t="s">
        <v>22</v>
      </c>
      <c r="AK108" s="74" t="s">
        <v>22</v>
      </c>
      <c r="AL108" s="75"/>
      <c r="AM108" s="76" t="s">
        <v>23</v>
      </c>
      <c r="AN108" s="77" t="s">
        <v>23</v>
      </c>
      <c r="AO108" s="72"/>
      <c r="AP108" s="78"/>
      <c r="AQ108" s="72" t="s">
        <v>24</v>
      </c>
      <c r="AR108" s="74" t="s">
        <v>24</v>
      </c>
      <c r="AS108" s="72" t="s">
        <v>24</v>
      </c>
      <c r="AT108" s="79" t="s">
        <v>24</v>
      </c>
      <c r="AW108" s="46"/>
      <c r="AX108" s="46"/>
    </row>
    <row r="109" spans="1:50" ht="12" customHeight="1">
      <c r="A109" s="496" t="s">
        <v>25</v>
      </c>
      <c r="B109" s="497"/>
      <c r="C109" s="497"/>
      <c r="D109" s="80">
        <v>0.89</v>
      </c>
      <c r="E109" s="81">
        <v>0.054008</v>
      </c>
      <c r="F109" s="82">
        <v>0.152</v>
      </c>
      <c r="G109" s="83"/>
      <c r="H109" s="84"/>
      <c r="I109" s="84"/>
      <c r="J109" s="84"/>
      <c r="K109" s="84"/>
      <c r="L109" s="83"/>
      <c r="M109" s="84"/>
      <c r="N109" s="84"/>
      <c r="O109" s="85"/>
      <c r="P109" s="85"/>
      <c r="Q109" s="86"/>
      <c r="R109" s="85"/>
      <c r="S109" s="85"/>
      <c r="T109" s="85"/>
      <c r="U109" s="87"/>
      <c r="V109" s="86"/>
      <c r="W109" s="85"/>
      <c r="X109" s="85"/>
      <c r="Y109" s="85"/>
      <c r="Z109" s="88"/>
      <c r="AA109" s="498">
        <f aca="true" t="shared" si="36" ref="AA109:AA118">(SUM(G109:P109))*(1+$AB$4/100)</f>
        <v>0</v>
      </c>
      <c r="AB109" s="499"/>
      <c r="AC109" s="500">
        <f aca="true" t="shared" si="37" ref="AC109:AC118">(SUM(Q109:Z109))*(1+$AB$4/100)</f>
        <v>0</v>
      </c>
      <c r="AD109" s="501"/>
      <c r="AE109" s="89"/>
      <c r="AF109" s="90">
        <f aca="true" t="shared" si="38" ref="AF109:AF121">SUM(G109:P109)</f>
        <v>0</v>
      </c>
      <c r="AG109" s="91">
        <f aca="true" t="shared" si="39" ref="AG109:AG121">SUM(Q109:Z109)</f>
        <v>0</v>
      </c>
      <c r="AI109" s="92">
        <v>0.89</v>
      </c>
      <c r="AJ109" s="93">
        <f aca="true" t="shared" si="40" ref="AJ109:AJ118">+AF109*$AI109</f>
        <v>0</v>
      </c>
      <c r="AK109" s="94">
        <f aca="true" t="shared" si="41" ref="AK109:AK118">+AG109*$AI109</f>
        <v>0</v>
      </c>
      <c r="AL109" s="95">
        <v>0.152</v>
      </c>
      <c r="AM109" s="93">
        <f aca="true" t="shared" si="42" ref="AM109:AM121">(SUM(G109:P109))*AL109</f>
        <v>0</v>
      </c>
      <c r="AN109" s="94">
        <f aca="true" t="shared" si="43" ref="AN109:AN121">(SUM(Q109:Z109))*AL109</f>
        <v>0</v>
      </c>
      <c r="AO109" s="96">
        <f>IF($F127=0,2*3.14*(0.0172/2),2*3.14*((0.0172/2)+($F127/1000)))</f>
        <v>0.054008</v>
      </c>
      <c r="AP109" s="97">
        <f>IF($F128=0,2*3.14*(0.0172/2),2*3.14*((0.0172/2)+($F128/1000)))</f>
        <v>0.054008</v>
      </c>
      <c r="AQ109" s="98">
        <f aca="true" t="shared" si="44" ref="AQ109:AQ118">(SUM(G109:K109))*AO109</f>
        <v>0</v>
      </c>
      <c r="AR109" s="99">
        <f aca="true" t="shared" si="45" ref="AR109:AR118">(SUM(Q109:U109))*$AP109</f>
        <v>0</v>
      </c>
      <c r="AS109" s="100">
        <f aca="true" t="shared" si="46" ref="AS109:AS118">SUM(L109:P109)*$AO109</f>
        <v>0</v>
      </c>
      <c r="AT109" s="93">
        <f aca="true" t="shared" si="47" ref="AT109:AT118">SUM(V109:Z109)*$AP109</f>
        <v>0</v>
      </c>
      <c r="AU109" s="491"/>
      <c r="AV109" s="384" t="s">
        <v>89</v>
      </c>
      <c r="AW109" s="384"/>
      <c r="AX109" s="385"/>
    </row>
    <row r="110" spans="1:50" ht="12" customHeight="1">
      <c r="A110" s="412" t="s">
        <v>26</v>
      </c>
      <c r="B110" s="413"/>
      <c r="C110" s="413"/>
      <c r="D110" s="102">
        <v>1.28</v>
      </c>
      <c r="E110" s="103">
        <v>0.066882</v>
      </c>
      <c r="F110" s="104">
        <v>0.235</v>
      </c>
      <c r="G110" s="83"/>
      <c r="H110" s="84"/>
      <c r="I110" s="84"/>
      <c r="J110" s="84"/>
      <c r="K110" s="84"/>
      <c r="L110" s="83"/>
      <c r="M110" s="84"/>
      <c r="N110" s="84"/>
      <c r="O110" s="84"/>
      <c r="P110" s="84"/>
      <c r="Q110" s="83"/>
      <c r="R110" s="84"/>
      <c r="S110" s="84"/>
      <c r="T110" s="84"/>
      <c r="U110" s="105"/>
      <c r="V110" s="83"/>
      <c r="W110" s="84"/>
      <c r="X110" s="84"/>
      <c r="Y110" s="84"/>
      <c r="Z110" s="106"/>
      <c r="AA110" s="422">
        <f t="shared" si="36"/>
        <v>0</v>
      </c>
      <c r="AB110" s="423"/>
      <c r="AC110" s="432">
        <f t="shared" si="37"/>
        <v>0</v>
      </c>
      <c r="AD110" s="433"/>
      <c r="AE110" s="89"/>
      <c r="AF110" s="107">
        <f t="shared" si="38"/>
        <v>0</v>
      </c>
      <c r="AG110" s="108">
        <f t="shared" si="39"/>
        <v>0</v>
      </c>
      <c r="AI110" s="92">
        <v>1.28</v>
      </c>
      <c r="AJ110" s="93">
        <f t="shared" si="40"/>
        <v>0</v>
      </c>
      <c r="AK110" s="94">
        <f t="shared" si="41"/>
        <v>0</v>
      </c>
      <c r="AL110" s="95">
        <v>0.235</v>
      </c>
      <c r="AM110" s="93">
        <f t="shared" si="42"/>
        <v>0</v>
      </c>
      <c r="AN110" s="94">
        <f t="shared" si="43"/>
        <v>0</v>
      </c>
      <c r="AO110" s="95">
        <f>IF($F127=0,2*3.14*(0.0213/2),2*3.14*((0.0213/2)+($F127/1000)))</f>
        <v>0.066882</v>
      </c>
      <c r="AP110" s="109">
        <f>IF($F128=0,2*3.14*(0.0213/2),2*3.14*((0.0213/2)+($F128/1000)))</f>
        <v>0.066882</v>
      </c>
      <c r="AQ110" s="98">
        <f t="shared" si="44"/>
        <v>0</v>
      </c>
      <c r="AR110" s="94">
        <f t="shared" si="45"/>
        <v>0</v>
      </c>
      <c r="AS110" s="100">
        <f t="shared" si="46"/>
        <v>0</v>
      </c>
      <c r="AT110" s="93">
        <f t="shared" si="47"/>
        <v>0</v>
      </c>
      <c r="AU110" s="492"/>
      <c r="AV110" s="386"/>
      <c r="AW110" s="386"/>
      <c r="AX110" s="387"/>
    </row>
    <row r="111" spans="1:50" ht="12" customHeight="1">
      <c r="A111" s="412" t="s">
        <v>27</v>
      </c>
      <c r="B111" s="413"/>
      <c r="C111" s="413"/>
      <c r="D111" s="102">
        <v>1.65</v>
      </c>
      <c r="E111" s="103">
        <v>0.084466</v>
      </c>
      <c r="F111" s="104">
        <v>0.412</v>
      </c>
      <c r="G111" s="83"/>
      <c r="H111" s="84"/>
      <c r="I111" s="84"/>
      <c r="J111" s="84"/>
      <c r="K111" s="84"/>
      <c r="L111" s="83"/>
      <c r="M111" s="84"/>
      <c r="N111" s="84"/>
      <c r="O111" s="84"/>
      <c r="P111" s="84"/>
      <c r="Q111" s="83"/>
      <c r="R111" s="84"/>
      <c r="S111" s="84"/>
      <c r="T111" s="84"/>
      <c r="U111" s="105"/>
      <c r="V111" s="83"/>
      <c r="W111" s="84"/>
      <c r="X111" s="84"/>
      <c r="Y111" s="84"/>
      <c r="Z111" s="106"/>
      <c r="AA111" s="422">
        <f t="shared" si="36"/>
        <v>0</v>
      </c>
      <c r="AB111" s="423"/>
      <c r="AC111" s="432">
        <f t="shared" si="37"/>
        <v>0</v>
      </c>
      <c r="AD111" s="433"/>
      <c r="AE111" s="89"/>
      <c r="AF111" s="107">
        <f t="shared" si="38"/>
        <v>0</v>
      </c>
      <c r="AG111" s="108">
        <f t="shared" si="39"/>
        <v>0</v>
      </c>
      <c r="AI111" s="92">
        <v>1.65</v>
      </c>
      <c r="AJ111" s="93">
        <f t="shared" si="40"/>
        <v>0</v>
      </c>
      <c r="AK111" s="94">
        <f t="shared" si="41"/>
        <v>0</v>
      </c>
      <c r="AL111" s="95">
        <v>0.412</v>
      </c>
      <c r="AM111" s="93">
        <f t="shared" si="42"/>
        <v>0</v>
      </c>
      <c r="AN111" s="94">
        <f t="shared" si="43"/>
        <v>0</v>
      </c>
      <c r="AO111" s="95">
        <f>IF($F127=0,2*3.14*(0.0269/2),2*3.14*((0.0269/2)+($F127/1000)))</f>
        <v>0.084466</v>
      </c>
      <c r="AP111" s="109">
        <f>IF($F128=0,2*3.14*(0.0269/2),2*3.14*((0.0269/2)+($F128/1000)))</f>
        <v>0.084466</v>
      </c>
      <c r="AQ111" s="98">
        <f t="shared" si="44"/>
        <v>0</v>
      </c>
      <c r="AR111" s="94">
        <f t="shared" si="45"/>
        <v>0</v>
      </c>
      <c r="AS111" s="100">
        <f t="shared" si="46"/>
        <v>0</v>
      </c>
      <c r="AT111" s="93">
        <f t="shared" si="47"/>
        <v>0</v>
      </c>
      <c r="AU111" s="492"/>
      <c r="AV111" s="386"/>
      <c r="AW111" s="386"/>
      <c r="AX111" s="387"/>
    </row>
    <row r="112" spans="1:50" ht="12" customHeight="1">
      <c r="A112" s="412" t="s">
        <v>28</v>
      </c>
      <c r="B112" s="413"/>
      <c r="C112" s="413"/>
      <c r="D112" s="102">
        <v>2.53</v>
      </c>
      <c r="E112" s="103">
        <v>0.10581800000000001</v>
      </c>
      <c r="F112" s="104">
        <v>0.507</v>
      </c>
      <c r="G112" s="83"/>
      <c r="H112" s="84"/>
      <c r="I112" s="84"/>
      <c r="J112" s="84"/>
      <c r="K112" s="84"/>
      <c r="L112" s="83"/>
      <c r="M112" s="84"/>
      <c r="N112" s="84"/>
      <c r="O112" s="84"/>
      <c r="P112" s="84"/>
      <c r="Q112" s="83"/>
      <c r="R112" s="84"/>
      <c r="S112" s="84"/>
      <c r="T112" s="84"/>
      <c r="U112" s="105"/>
      <c r="V112" s="83"/>
      <c r="W112" s="84"/>
      <c r="X112" s="84"/>
      <c r="Y112" s="84"/>
      <c r="Z112" s="106"/>
      <c r="AA112" s="422">
        <f t="shared" si="36"/>
        <v>0</v>
      </c>
      <c r="AB112" s="423"/>
      <c r="AC112" s="432">
        <f t="shared" si="37"/>
        <v>0</v>
      </c>
      <c r="AD112" s="433"/>
      <c r="AE112" s="89"/>
      <c r="AF112" s="107">
        <f t="shared" si="38"/>
        <v>0</v>
      </c>
      <c r="AG112" s="108">
        <f t="shared" si="39"/>
        <v>0</v>
      </c>
      <c r="AI112" s="92">
        <v>2.53</v>
      </c>
      <c r="AJ112" s="93">
        <f t="shared" si="40"/>
        <v>0</v>
      </c>
      <c r="AK112" s="94">
        <f t="shared" si="41"/>
        <v>0</v>
      </c>
      <c r="AL112" s="95">
        <v>0.507</v>
      </c>
      <c r="AM112" s="93">
        <f t="shared" si="42"/>
        <v>0</v>
      </c>
      <c r="AN112" s="94">
        <f t="shared" si="43"/>
        <v>0</v>
      </c>
      <c r="AO112" s="95">
        <f>IF($F127=0,2*3.14*(0.0337/2),2*3.14*((0.0337/2)+($F127/1000)))</f>
        <v>0.10581800000000001</v>
      </c>
      <c r="AP112" s="109">
        <f>IF($F128=0,2*3.14*(0.0337/2),2*3.14*((0.0337/2)+($F128/1000)))</f>
        <v>0.10581800000000001</v>
      </c>
      <c r="AQ112" s="98">
        <f t="shared" si="44"/>
        <v>0</v>
      </c>
      <c r="AR112" s="94">
        <f t="shared" si="45"/>
        <v>0</v>
      </c>
      <c r="AS112" s="100">
        <f t="shared" si="46"/>
        <v>0</v>
      </c>
      <c r="AT112" s="93">
        <f t="shared" si="47"/>
        <v>0</v>
      </c>
      <c r="AU112" s="492"/>
      <c r="AV112" s="386"/>
      <c r="AW112" s="386"/>
      <c r="AX112" s="387"/>
    </row>
    <row r="113" spans="1:50" ht="12" customHeight="1">
      <c r="A113" s="412" t="s">
        <v>29</v>
      </c>
      <c r="B113" s="413"/>
      <c r="C113" s="413"/>
      <c r="D113" s="102">
        <v>3.26</v>
      </c>
      <c r="E113" s="103">
        <v>0.133136</v>
      </c>
      <c r="F113" s="104">
        <v>0.845</v>
      </c>
      <c r="G113" s="83"/>
      <c r="H113" s="84"/>
      <c r="I113" s="84"/>
      <c r="J113" s="84"/>
      <c r="K113" s="84"/>
      <c r="L113" s="83"/>
      <c r="M113" s="84"/>
      <c r="N113" s="84"/>
      <c r="O113" s="84"/>
      <c r="P113" s="84"/>
      <c r="Q113" s="83"/>
      <c r="R113" s="84"/>
      <c r="S113" s="84"/>
      <c r="T113" s="84"/>
      <c r="U113" s="105"/>
      <c r="V113" s="83"/>
      <c r="W113" s="84"/>
      <c r="X113" s="84"/>
      <c r="Y113" s="84"/>
      <c r="Z113" s="106"/>
      <c r="AA113" s="422">
        <f t="shared" si="36"/>
        <v>0</v>
      </c>
      <c r="AB113" s="423"/>
      <c r="AC113" s="432">
        <f t="shared" si="37"/>
        <v>0</v>
      </c>
      <c r="AD113" s="433"/>
      <c r="AE113" s="89"/>
      <c r="AF113" s="107">
        <f t="shared" si="38"/>
        <v>0</v>
      </c>
      <c r="AG113" s="108">
        <f t="shared" si="39"/>
        <v>0</v>
      </c>
      <c r="AI113" s="92">
        <v>3.26</v>
      </c>
      <c r="AJ113" s="93">
        <f t="shared" si="40"/>
        <v>0</v>
      </c>
      <c r="AK113" s="94">
        <f t="shared" si="41"/>
        <v>0</v>
      </c>
      <c r="AL113" s="95">
        <v>0.845</v>
      </c>
      <c r="AM113" s="93">
        <f t="shared" si="42"/>
        <v>0</v>
      </c>
      <c r="AN113" s="94">
        <f t="shared" si="43"/>
        <v>0</v>
      </c>
      <c r="AO113" s="95">
        <f>IF($F127=0,2*3.14*(0.0424/2),2*3.14*((0.0424/2)+($F127/1000)))</f>
        <v>0.133136</v>
      </c>
      <c r="AP113" s="109">
        <f>IF($F128=0,2*3.14*(0.0424/2),2*3.14*((0.0424/2)+($F128/1000)))</f>
        <v>0.133136</v>
      </c>
      <c r="AQ113" s="98">
        <f t="shared" si="44"/>
        <v>0</v>
      </c>
      <c r="AR113" s="94">
        <f t="shared" si="45"/>
        <v>0</v>
      </c>
      <c r="AS113" s="100">
        <f t="shared" si="46"/>
        <v>0</v>
      </c>
      <c r="AT113" s="93">
        <f t="shared" si="47"/>
        <v>0</v>
      </c>
      <c r="AU113" s="492"/>
      <c r="AV113" s="386"/>
      <c r="AW113" s="386"/>
      <c r="AX113" s="387"/>
    </row>
    <row r="114" spans="1:50" ht="12" customHeight="1">
      <c r="A114" s="494" t="s">
        <v>30</v>
      </c>
      <c r="B114" s="495"/>
      <c r="C114" s="495"/>
      <c r="D114" s="102">
        <v>3.75</v>
      </c>
      <c r="E114" s="103">
        <v>0.15166200000000002</v>
      </c>
      <c r="F114" s="104">
        <v>1.213</v>
      </c>
      <c r="G114" s="83"/>
      <c r="H114" s="84"/>
      <c r="I114" s="84"/>
      <c r="J114" s="84"/>
      <c r="K114" s="84"/>
      <c r="L114" s="83"/>
      <c r="M114" s="84"/>
      <c r="N114" s="84"/>
      <c r="O114" s="84"/>
      <c r="P114" s="84"/>
      <c r="Q114" s="83"/>
      <c r="R114" s="84"/>
      <c r="S114" s="84"/>
      <c r="T114" s="84"/>
      <c r="U114" s="105"/>
      <c r="V114" s="83"/>
      <c r="W114" s="84"/>
      <c r="X114" s="84"/>
      <c r="Y114" s="84"/>
      <c r="Z114" s="106"/>
      <c r="AA114" s="422">
        <f t="shared" si="36"/>
        <v>0</v>
      </c>
      <c r="AB114" s="423"/>
      <c r="AC114" s="432">
        <f t="shared" si="37"/>
        <v>0</v>
      </c>
      <c r="AD114" s="433"/>
      <c r="AE114" s="89"/>
      <c r="AF114" s="107">
        <f t="shared" si="38"/>
        <v>0</v>
      </c>
      <c r="AG114" s="108">
        <f t="shared" si="39"/>
        <v>0</v>
      </c>
      <c r="AI114" s="92">
        <v>3.75</v>
      </c>
      <c r="AJ114" s="93">
        <f t="shared" si="40"/>
        <v>0</v>
      </c>
      <c r="AK114" s="94">
        <f t="shared" si="41"/>
        <v>0</v>
      </c>
      <c r="AL114" s="95">
        <v>1.213</v>
      </c>
      <c r="AM114" s="93">
        <f t="shared" si="42"/>
        <v>0</v>
      </c>
      <c r="AN114" s="94">
        <f t="shared" si="43"/>
        <v>0</v>
      </c>
      <c r="AO114" s="95">
        <f>IF($F127=0,2*3.14*(0.0483/2),2*3.14*((0.0483/2)+($F127/1000)))</f>
        <v>0.15166200000000002</v>
      </c>
      <c r="AP114" s="109">
        <f>IF($F128=0,2*3.14*(0.0483/2),2*3.14*((0.0483/2)+($F128/1000)))</f>
        <v>0.15166200000000002</v>
      </c>
      <c r="AQ114" s="98">
        <f t="shared" si="44"/>
        <v>0</v>
      </c>
      <c r="AR114" s="94">
        <f t="shared" si="45"/>
        <v>0</v>
      </c>
      <c r="AS114" s="100">
        <f t="shared" si="46"/>
        <v>0</v>
      </c>
      <c r="AT114" s="93">
        <f t="shared" si="47"/>
        <v>0</v>
      </c>
      <c r="AU114" s="492"/>
      <c r="AV114" s="386"/>
      <c r="AW114" s="386"/>
      <c r="AX114" s="387"/>
    </row>
    <row r="115" spans="1:50" ht="12" customHeight="1">
      <c r="A115" s="412" t="s">
        <v>1</v>
      </c>
      <c r="B115" s="413"/>
      <c r="C115" s="413"/>
      <c r="D115" s="102">
        <v>5.29</v>
      </c>
      <c r="E115" s="103">
        <v>0.189342</v>
      </c>
      <c r="F115" s="104">
        <v>2.058</v>
      </c>
      <c r="G115" s="83"/>
      <c r="H115" s="84"/>
      <c r="I115" s="84"/>
      <c r="J115" s="84"/>
      <c r="K115" s="84"/>
      <c r="L115" s="83"/>
      <c r="M115" s="84"/>
      <c r="N115" s="84"/>
      <c r="O115" s="84"/>
      <c r="P115" s="84"/>
      <c r="Q115" s="83"/>
      <c r="R115" s="84"/>
      <c r="S115" s="84"/>
      <c r="T115" s="84"/>
      <c r="U115" s="105"/>
      <c r="V115" s="83"/>
      <c r="W115" s="84"/>
      <c r="X115" s="84"/>
      <c r="Y115" s="84"/>
      <c r="Z115" s="106"/>
      <c r="AA115" s="422">
        <f t="shared" si="36"/>
        <v>0</v>
      </c>
      <c r="AB115" s="423"/>
      <c r="AC115" s="432">
        <f t="shared" si="37"/>
        <v>0</v>
      </c>
      <c r="AD115" s="433"/>
      <c r="AE115" s="89"/>
      <c r="AF115" s="107">
        <f t="shared" si="38"/>
        <v>0</v>
      </c>
      <c r="AG115" s="108">
        <f t="shared" si="39"/>
        <v>0</v>
      </c>
      <c r="AI115" s="92">
        <v>5.29</v>
      </c>
      <c r="AJ115" s="93">
        <f t="shared" si="40"/>
        <v>0</v>
      </c>
      <c r="AK115" s="94">
        <f t="shared" si="41"/>
        <v>0</v>
      </c>
      <c r="AL115" s="95">
        <v>2.058</v>
      </c>
      <c r="AM115" s="93">
        <f t="shared" si="42"/>
        <v>0</v>
      </c>
      <c r="AN115" s="94">
        <f t="shared" si="43"/>
        <v>0</v>
      </c>
      <c r="AO115" s="95">
        <f>IF($F127=0,2*3.14*(0.0603/2),2*3.14*((0.0603/2)+($F127/1000)))</f>
        <v>0.189342</v>
      </c>
      <c r="AP115" s="109">
        <f>IF($F128=0,2*3.14*(0.0603/2),2*3.14*((0.0603/2)+($F128/1000)))</f>
        <v>0.189342</v>
      </c>
      <c r="AQ115" s="98">
        <f t="shared" si="44"/>
        <v>0</v>
      </c>
      <c r="AR115" s="94">
        <f t="shared" si="45"/>
        <v>0</v>
      </c>
      <c r="AS115" s="100">
        <f t="shared" si="46"/>
        <v>0</v>
      </c>
      <c r="AT115" s="93">
        <f t="shared" si="47"/>
        <v>0</v>
      </c>
      <c r="AU115" s="492"/>
      <c r="AV115" s="386"/>
      <c r="AW115" s="386"/>
      <c r="AX115" s="387"/>
    </row>
    <row r="116" spans="1:50" ht="12" customHeight="1">
      <c r="A116" s="412" t="s">
        <v>47</v>
      </c>
      <c r="B116" s="413"/>
      <c r="C116" s="413"/>
      <c r="D116" s="102">
        <v>6.79</v>
      </c>
      <c r="E116" s="103">
        <v>0.238954</v>
      </c>
      <c r="F116" s="104">
        <v>3.882</v>
      </c>
      <c r="G116" s="83"/>
      <c r="H116" s="84"/>
      <c r="I116" s="84"/>
      <c r="J116" s="84"/>
      <c r="K116" s="84"/>
      <c r="L116" s="83"/>
      <c r="M116" s="84"/>
      <c r="N116" s="84"/>
      <c r="O116" s="84"/>
      <c r="P116" s="84"/>
      <c r="Q116" s="83"/>
      <c r="R116" s="84"/>
      <c r="S116" s="84"/>
      <c r="T116" s="84"/>
      <c r="U116" s="105"/>
      <c r="V116" s="83"/>
      <c r="W116" s="84"/>
      <c r="X116" s="84"/>
      <c r="Y116" s="84"/>
      <c r="Z116" s="106"/>
      <c r="AA116" s="422">
        <f t="shared" si="36"/>
        <v>0</v>
      </c>
      <c r="AB116" s="423"/>
      <c r="AC116" s="432">
        <f t="shared" si="37"/>
        <v>0</v>
      </c>
      <c r="AD116" s="433"/>
      <c r="AE116" s="89"/>
      <c r="AF116" s="107">
        <f t="shared" si="38"/>
        <v>0</v>
      </c>
      <c r="AG116" s="108">
        <f t="shared" si="39"/>
        <v>0</v>
      </c>
      <c r="AI116" s="92">
        <v>6.79</v>
      </c>
      <c r="AJ116" s="93">
        <f t="shared" si="40"/>
        <v>0</v>
      </c>
      <c r="AK116" s="94">
        <f t="shared" si="41"/>
        <v>0</v>
      </c>
      <c r="AL116" s="95">
        <v>3.882</v>
      </c>
      <c r="AM116" s="93">
        <f t="shared" si="42"/>
        <v>0</v>
      </c>
      <c r="AN116" s="94">
        <f t="shared" si="43"/>
        <v>0</v>
      </c>
      <c r="AO116" s="95">
        <f>IF($F127=0,2*3.14*(0.0761/2),2*3.14*((0.0761/2)+($F127/1000)))</f>
        <v>0.238954</v>
      </c>
      <c r="AP116" s="109">
        <f>IF($F128=0,2*3.14*(0.0761/2),2*3.14*((0.0761/2)+($F128/1000)))</f>
        <v>0.238954</v>
      </c>
      <c r="AQ116" s="98">
        <f t="shared" si="44"/>
        <v>0</v>
      </c>
      <c r="AR116" s="94">
        <f t="shared" si="45"/>
        <v>0</v>
      </c>
      <c r="AS116" s="100">
        <f t="shared" si="46"/>
        <v>0</v>
      </c>
      <c r="AT116" s="93">
        <f t="shared" si="47"/>
        <v>0</v>
      </c>
      <c r="AU116" s="492"/>
      <c r="AV116" s="386"/>
      <c r="AW116" s="386"/>
      <c r="AX116" s="387"/>
    </row>
    <row r="117" spans="1:50" ht="12" customHeight="1">
      <c r="A117" s="412" t="s">
        <v>48</v>
      </c>
      <c r="B117" s="413"/>
      <c r="C117" s="413"/>
      <c r="D117" s="102">
        <v>8.9</v>
      </c>
      <c r="E117" s="103">
        <v>0.27946</v>
      </c>
      <c r="F117" s="104">
        <v>5.346</v>
      </c>
      <c r="G117" s="83"/>
      <c r="H117" s="84"/>
      <c r="I117" s="84"/>
      <c r="J117" s="84"/>
      <c r="K117" s="84"/>
      <c r="L117" s="83"/>
      <c r="M117" s="84"/>
      <c r="N117" s="84"/>
      <c r="O117" s="84"/>
      <c r="P117" s="84"/>
      <c r="Q117" s="83"/>
      <c r="R117" s="84"/>
      <c r="S117" s="84"/>
      <c r="T117" s="84"/>
      <c r="U117" s="105"/>
      <c r="V117" s="83"/>
      <c r="W117" s="84"/>
      <c r="X117" s="84"/>
      <c r="Y117" s="84"/>
      <c r="Z117" s="106"/>
      <c r="AA117" s="422">
        <f t="shared" si="36"/>
        <v>0</v>
      </c>
      <c r="AB117" s="423"/>
      <c r="AC117" s="432">
        <f t="shared" si="37"/>
        <v>0</v>
      </c>
      <c r="AD117" s="433"/>
      <c r="AE117" s="89"/>
      <c r="AF117" s="107">
        <f t="shared" si="38"/>
        <v>0</v>
      </c>
      <c r="AG117" s="108">
        <f t="shared" si="39"/>
        <v>0</v>
      </c>
      <c r="AI117" s="92">
        <v>8.9</v>
      </c>
      <c r="AJ117" s="93">
        <f t="shared" si="40"/>
        <v>0</v>
      </c>
      <c r="AK117" s="94">
        <f t="shared" si="41"/>
        <v>0</v>
      </c>
      <c r="AL117" s="95">
        <v>5.346</v>
      </c>
      <c r="AM117" s="93">
        <f t="shared" si="42"/>
        <v>0</v>
      </c>
      <c r="AN117" s="94">
        <f t="shared" si="43"/>
        <v>0</v>
      </c>
      <c r="AO117" s="95">
        <f>IF($F127=0,2*3.14*(0.089/2),2*3.14*((0.089/2)+($F127/1000)))</f>
        <v>0.27946</v>
      </c>
      <c r="AP117" s="109">
        <f>IF($F128=0,2*3.14*(0.089/2),2*3.14*((0.089/2)+($F128/1000)))</f>
        <v>0.27946</v>
      </c>
      <c r="AQ117" s="98">
        <f t="shared" si="44"/>
        <v>0</v>
      </c>
      <c r="AR117" s="94">
        <f t="shared" si="45"/>
        <v>0</v>
      </c>
      <c r="AS117" s="100">
        <f t="shared" si="46"/>
        <v>0</v>
      </c>
      <c r="AT117" s="93">
        <f t="shared" si="47"/>
        <v>0</v>
      </c>
      <c r="AU117" s="493"/>
      <c r="AV117" s="388"/>
      <c r="AW117" s="388"/>
      <c r="AX117" s="389"/>
    </row>
    <row r="118" spans="1:50" ht="12" customHeight="1">
      <c r="A118" s="434" t="s">
        <v>49</v>
      </c>
      <c r="B118" s="435"/>
      <c r="C118" s="435"/>
      <c r="D118" s="110">
        <v>12.98</v>
      </c>
      <c r="E118" s="111">
        <v>0.358902</v>
      </c>
      <c r="F118" s="112">
        <v>8.99</v>
      </c>
      <c r="G118" s="83"/>
      <c r="H118" s="84"/>
      <c r="I118" s="84"/>
      <c r="J118" s="84"/>
      <c r="K118" s="84"/>
      <c r="L118" s="83"/>
      <c r="M118" s="84"/>
      <c r="N118" s="84"/>
      <c r="O118" s="84"/>
      <c r="P118" s="84"/>
      <c r="Q118" s="83"/>
      <c r="R118" s="84"/>
      <c r="S118" s="84"/>
      <c r="T118" s="84"/>
      <c r="U118" s="105"/>
      <c r="V118" s="83"/>
      <c r="W118" s="84"/>
      <c r="X118" s="84"/>
      <c r="Y118" s="84"/>
      <c r="Z118" s="84"/>
      <c r="AA118" s="436">
        <f t="shared" si="36"/>
        <v>0</v>
      </c>
      <c r="AB118" s="437"/>
      <c r="AC118" s="438">
        <f t="shared" si="37"/>
        <v>0</v>
      </c>
      <c r="AD118" s="439"/>
      <c r="AE118" s="89"/>
      <c r="AF118" s="107">
        <f t="shared" si="38"/>
        <v>0</v>
      </c>
      <c r="AG118" s="108">
        <f t="shared" si="39"/>
        <v>0</v>
      </c>
      <c r="AI118" s="134">
        <v>12.98</v>
      </c>
      <c r="AJ118" s="113">
        <f t="shared" si="40"/>
        <v>0</v>
      </c>
      <c r="AK118" s="114">
        <f t="shared" si="41"/>
        <v>0</v>
      </c>
      <c r="AL118" s="115">
        <v>8.99</v>
      </c>
      <c r="AM118" s="113">
        <f t="shared" si="42"/>
        <v>0</v>
      </c>
      <c r="AN118" s="114">
        <f t="shared" si="43"/>
        <v>0</v>
      </c>
      <c r="AO118" s="115">
        <f>IF($F127=0,2*3.14*(0.1143/2),2*3.14*((0.1143/2)+($F127/1000)))</f>
        <v>0.358902</v>
      </c>
      <c r="AP118" s="116">
        <f>IF($F128=0,2*3.14*(0.1143/2),2*3.14*((0.1143/2)+($F128/1000)))</f>
        <v>0.358902</v>
      </c>
      <c r="AQ118" s="117">
        <f t="shared" si="44"/>
        <v>0</v>
      </c>
      <c r="AR118" s="114">
        <f t="shared" si="45"/>
        <v>0</v>
      </c>
      <c r="AS118" s="118">
        <f t="shared" si="46"/>
        <v>0</v>
      </c>
      <c r="AT118" s="113">
        <f t="shared" si="47"/>
        <v>0</v>
      </c>
      <c r="AU118" s="101"/>
      <c r="AV118" s="46"/>
      <c r="AW118" s="46"/>
      <c r="AX118" s="46"/>
    </row>
    <row r="119" spans="1:50" ht="3" customHeight="1">
      <c r="A119" s="410"/>
      <c r="B119" s="411"/>
      <c r="C119" s="411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20"/>
      <c r="AB119" s="120"/>
      <c r="AC119" s="424"/>
      <c r="AD119" s="425"/>
      <c r="AE119" s="89"/>
      <c r="AF119" s="107">
        <f t="shared" si="38"/>
        <v>0</v>
      </c>
      <c r="AG119" s="108">
        <f t="shared" si="39"/>
        <v>0</v>
      </c>
      <c r="AI119" s="92"/>
      <c r="AJ119" s="93"/>
      <c r="AK119" s="94"/>
      <c r="AL119" s="95"/>
      <c r="AM119" s="93">
        <f t="shared" si="42"/>
        <v>0</v>
      </c>
      <c r="AN119" s="94">
        <f t="shared" si="43"/>
        <v>0</v>
      </c>
      <c r="AO119" s="95"/>
      <c r="AP119" s="121"/>
      <c r="AQ119" s="98">
        <f>(SUM(D119:H119))*AO119</f>
        <v>0</v>
      </c>
      <c r="AR119" s="93">
        <f>(SUM(O119:T119))*$AP119</f>
        <v>0</v>
      </c>
      <c r="AS119" s="98"/>
      <c r="AT119" s="93"/>
      <c r="AU119" s="101"/>
      <c r="AV119" s="46"/>
      <c r="AW119" s="46"/>
      <c r="AX119" s="46"/>
    </row>
    <row r="120" spans="1:50" ht="12" customHeight="1">
      <c r="A120" s="426" t="s">
        <v>50</v>
      </c>
      <c r="B120" s="427"/>
      <c r="C120" s="427"/>
      <c r="D120" s="122">
        <v>17.65</v>
      </c>
      <c r="E120" s="123">
        <v>0.5202979999999999</v>
      </c>
      <c r="F120" s="124">
        <v>13.68</v>
      </c>
      <c r="G120" s="83"/>
      <c r="H120" s="84"/>
      <c r="I120" s="84"/>
      <c r="J120" s="84"/>
      <c r="K120" s="84"/>
      <c r="L120" s="83"/>
      <c r="M120" s="84"/>
      <c r="N120" s="84"/>
      <c r="O120" s="84"/>
      <c r="P120" s="84"/>
      <c r="Q120" s="83"/>
      <c r="R120" s="84"/>
      <c r="S120" s="84"/>
      <c r="T120" s="84"/>
      <c r="U120" s="105"/>
      <c r="V120" s="83"/>
      <c r="W120" s="84"/>
      <c r="X120" s="84"/>
      <c r="Y120" s="84"/>
      <c r="Z120" s="84"/>
      <c r="AA120" s="428">
        <f>(SUM(G120:P120))</f>
        <v>0</v>
      </c>
      <c r="AB120" s="429"/>
      <c r="AC120" s="430">
        <f>(SUM(Q120:Z120))</f>
        <v>0</v>
      </c>
      <c r="AD120" s="431"/>
      <c r="AE120" s="125"/>
      <c r="AF120" s="107">
        <f t="shared" si="38"/>
        <v>0</v>
      </c>
      <c r="AG120" s="108">
        <f t="shared" si="39"/>
        <v>0</v>
      </c>
      <c r="AH120" s="98"/>
      <c r="AI120" s="92">
        <v>17.65</v>
      </c>
      <c r="AJ120" s="93">
        <f>+AF120*$AI120</f>
        <v>0</v>
      </c>
      <c r="AK120" s="94">
        <f>+AG120*$AI120</f>
        <v>0</v>
      </c>
      <c r="AL120" s="92">
        <v>13.68</v>
      </c>
      <c r="AM120" s="93">
        <f t="shared" si="42"/>
        <v>0</v>
      </c>
      <c r="AN120" s="94">
        <f t="shared" si="43"/>
        <v>0</v>
      </c>
      <c r="AO120" s="126">
        <f>IF($U127=0,2*3.14*(0.1397/2),2*3.14*((0.1397/2)+($U127/1000)))</f>
        <v>0.438658</v>
      </c>
      <c r="AP120" s="127">
        <f>IF($U128=0,2*3.14*(0.1397/2),2*3.14*((0.1397/2)+($U128/1000)))</f>
        <v>0.438658</v>
      </c>
      <c r="AQ120" s="100">
        <f>(SUM(G120:K120))*AO120</f>
        <v>0</v>
      </c>
      <c r="AR120" s="93">
        <f>(SUM(Q120:U120))*$AP120</f>
        <v>0</v>
      </c>
      <c r="AS120" s="93">
        <f>SUM(L120:P120)*$AO120</f>
        <v>0</v>
      </c>
      <c r="AT120" s="93">
        <f>SUM(V120:Z120)*$AP120</f>
        <v>0</v>
      </c>
      <c r="AU120" s="460"/>
      <c r="AV120" s="384" t="s">
        <v>31</v>
      </c>
      <c r="AW120" s="384"/>
      <c r="AX120" s="385"/>
    </row>
    <row r="121" spans="1:50" ht="12" customHeight="1" thickBot="1">
      <c r="A121" s="412" t="s">
        <v>51</v>
      </c>
      <c r="B121" s="413"/>
      <c r="C121" s="413"/>
      <c r="D121" s="128">
        <v>21.12</v>
      </c>
      <c r="E121" s="129">
        <v>0.610102</v>
      </c>
      <c r="F121" s="130">
        <v>17.67</v>
      </c>
      <c r="G121" s="83"/>
      <c r="H121" s="84"/>
      <c r="I121" s="84"/>
      <c r="J121" s="84"/>
      <c r="K121" s="84"/>
      <c r="L121" s="83"/>
      <c r="M121" s="84"/>
      <c r="N121" s="84"/>
      <c r="O121" s="84"/>
      <c r="P121" s="84"/>
      <c r="Q121" s="83"/>
      <c r="R121" s="84"/>
      <c r="S121" s="84"/>
      <c r="T121" s="84"/>
      <c r="U121" s="105"/>
      <c r="V121" s="83"/>
      <c r="W121" s="84"/>
      <c r="X121" s="84"/>
      <c r="Y121" s="84"/>
      <c r="Z121" s="106"/>
      <c r="AA121" s="440">
        <f>(SUM(G121:P121))</f>
        <v>0</v>
      </c>
      <c r="AB121" s="441"/>
      <c r="AC121" s="442">
        <f>(SUM(Q121:Z121))</f>
        <v>0</v>
      </c>
      <c r="AD121" s="443"/>
      <c r="AE121" s="125"/>
      <c r="AF121" s="132">
        <f t="shared" si="38"/>
        <v>0</v>
      </c>
      <c r="AG121" s="133">
        <f t="shared" si="39"/>
        <v>0</v>
      </c>
      <c r="AH121" s="98"/>
      <c r="AI121" s="135">
        <v>21.12</v>
      </c>
      <c r="AJ121" s="113">
        <f>+AF121*$AI121</f>
        <v>0</v>
      </c>
      <c r="AK121" s="114">
        <f>+AG121*$AI121</f>
        <v>0</v>
      </c>
      <c r="AL121" s="135">
        <v>17.67</v>
      </c>
      <c r="AM121" s="113">
        <f t="shared" si="42"/>
        <v>0</v>
      </c>
      <c r="AN121" s="114">
        <f t="shared" si="43"/>
        <v>0</v>
      </c>
      <c r="AO121" s="115">
        <f>IF($U127=0,2*3.14*(0.1683/2),2*3.14*((0.1683/2)+($U127/1000)))</f>
        <v>0.528462</v>
      </c>
      <c r="AP121" s="136">
        <f>IF($U128=0,2*3.14*(0.1683/2),2*3.14*((0.1683/2)+($U128/1000)))</f>
        <v>0.528462</v>
      </c>
      <c r="AQ121" s="118">
        <f>(SUM(G121:K121))*AO121</f>
        <v>0</v>
      </c>
      <c r="AR121" s="113">
        <f>(SUM(Q121:U121))*$AP121</f>
        <v>0</v>
      </c>
      <c r="AS121" s="113">
        <f>SUM(L121:P121)*$AO121</f>
        <v>0</v>
      </c>
      <c r="AT121" s="113">
        <f>SUM(V121:Z121)*$AP121</f>
        <v>0</v>
      </c>
      <c r="AU121" s="461"/>
      <c r="AV121" s="386"/>
      <c r="AW121" s="386"/>
      <c r="AX121" s="387"/>
    </row>
    <row r="122" spans="1:50" ht="3" customHeight="1" thickBot="1">
      <c r="A122" s="137"/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40"/>
      <c r="AB122" s="140"/>
      <c r="AC122" s="140"/>
      <c r="AD122" s="141"/>
      <c r="AE122" s="125"/>
      <c r="AF122" s="142"/>
      <c r="AG122" s="142"/>
      <c r="AH122" s="98"/>
      <c r="AI122" s="143"/>
      <c r="AJ122" s="98"/>
      <c r="AK122" s="98"/>
      <c r="AL122" s="144"/>
      <c r="AM122" s="98"/>
      <c r="AN122" s="98"/>
      <c r="AO122" s="145"/>
      <c r="AP122" s="145"/>
      <c r="AQ122" s="98"/>
      <c r="AR122" s="98"/>
      <c r="AS122" s="98"/>
      <c r="AT122" s="98"/>
      <c r="AU122" s="461"/>
      <c r="AV122" s="386"/>
      <c r="AW122" s="386"/>
      <c r="AX122" s="387"/>
    </row>
    <row r="123" spans="1:50" s="155" customFormat="1" ht="14.1" customHeight="1">
      <c r="A123" s="146" t="s">
        <v>32</v>
      </c>
      <c r="B123" s="147"/>
      <c r="C123" s="147"/>
      <c r="D123" s="147"/>
      <c r="E123" s="147"/>
      <c r="F123" s="147"/>
      <c r="G123" s="147"/>
      <c r="H123" s="148" t="s">
        <v>33</v>
      </c>
      <c r="I123" s="444">
        <f>+(SUM(AJ109:AJ121))*(1+F124/100)</f>
        <v>0</v>
      </c>
      <c r="J123" s="444"/>
      <c r="K123" s="149" t="s">
        <v>22</v>
      </c>
      <c r="L123" s="445" t="s">
        <v>34</v>
      </c>
      <c r="M123" s="447">
        <f>+(SUM(AJ109:AJ121)+SUM(AK109:AK121))*(1+F124/100)</f>
        <v>0</v>
      </c>
      <c r="N123" s="447"/>
      <c r="O123" s="449" t="s">
        <v>22</v>
      </c>
      <c r="P123" s="146" t="s">
        <v>35</v>
      </c>
      <c r="Q123" s="150"/>
      <c r="R123" s="150"/>
      <c r="S123" s="150"/>
      <c r="T123" s="150"/>
      <c r="U123" s="151"/>
      <c r="V123" s="151"/>
      <c r="W123" s="152" t="s">
        <v>33</v>
      </c>
      <c r="X123" s="451">
        <f>+SUM(AM109:AM121)*(1+U124/100)</f>
        <v>0</v>
      </c>
      <c r="Y123" s="451"/>
      <c r="Z123" s="153" t="s">
        <v>23</v>
      </c>
      <c r="AA123" s="452" t="s">
        <v>34</v>
      </c>
      <c r="AB123" s="454">
        <f>+X123+X124</f>
        <v>0</v>
      </c>
      <c r="AC123" s="454"/>
      <c r="AD123" s="456" t="s">
        <v>23</v>
      </c>
      <c r="AE123" s="154"/>
      <c r="AI123" s="156"/>
      <c r="AL123" s="157"/>
      <c r="AO123" s="156"/>
      <c r="AP123" s="156"/>
      <c r="AU123" s="461"/>
      <c r="AV123" s="386"/>
      <c r="AW123" s="386"/>
      <c r="AX123" s="387"/>
    </row>
    <row r="124" spans="1:50" s="155" customFormat="1" ht="14.1" customHeight="1" thickBot="1">
      <c r="A124" s="158" t="s">
        <v>36</v>
      </c>
      <c r="B124" s="159"/>
      <c r="C124" s="159"/>
      <c r="D124" s="159"/>
      <c r="E124" s="159"/>
      <c r="F124" s="160"/>
      <c r="G124" s="161" t="s">
        <v>13</v>
      </c>
      <c r="H124" s="162" t="s">
        <v>37</v>
      </c>
      <c r="I124" s="458">
        <f>+(SUM(AK109:AK121))*(1+F124/100)</f>
        <v>0</v>
      </c>
      <c r="J124" s="458"/>
      <c r="K124" s="163" t="s">
        <v>22</v>
      </c>
      <c r="L124" s="446"/>
      <c r="M124" s="448"/>
      <c r="N124" s="448"/>
      <c r="O124" s="450"/>
      <c r="P124" s="158" t="s">
        <v>36</v>
      </c>
      <c r="Q124" s="151"/>
      <c r="R124" s="151"/>
      <c r="S124" s="151"/>
      <c r="T124" s="151"/>
      <c r="U124" s="160"/>
      <c r="V124" s="164" t="s">
        <v>13</v>
      </c>
      <c r="W124" s="165" t="s">
        <v>37</v>
      </c>
      <c r="X124" s="459">
        <f>+SUM(AN109:AN121)*(1+U124/100)</f>
        <v>0</v>
      </c>
      <c r="Y124" s="459"/>
      <c r="Z124" s="166" t="s">
        <v>23</v>
      </c>
      <c r="AA124" s="453"/>
      <c r="AB124" s="455"/>
      <c r="AC124" s="455"/>
      <c r="AD124" s="457"/>
      <c r="AL124" s="157"/>
      <c r="AO124" s="156"/>
      <c r="AP124" s="156"/>
      <c r="AU124" s="461"/>
      <c r="AV124" s="386"/>
      <c r="AW124" s="386"/>
      <c r="AX124" s="387"/>
    </row>
    <row r="125" spans="1:50" s="155" customFormat="1" ht="3" customHeight="1">
      <c r="A125" s="168"/>
      <c r="B125" s="169"/>
      <c r="C125" s="170"/>
      <c r="D125" s="171"/>
      <c r="E125" s="172"/>
      <c r="F125" s="172"/>
      <c r="G125" s="173"/>
      <c r="H125" s="174"/>
      <c r="I125" s="171"/>
      <c r="J125" s="175"/>
      <c r="K125" s="175"/>
      <c r="L125" s="176"/>
      <c r="M125" s="177"/>
      <c r="N125" s="171"/>
      <c r="O125" s="178"/>
      <c r="P125" s="179"/>
      <c r="Q125" s="179"/>
      <c r="R125" s="178"/>
      <c r="S125" s="180"/>
      <c r="T125" s="181"/>
      <c r="U125" s="182"/>
      <c r="V125" s="182"/>
      <c r="W125" s="183"/>
      <c r="X125" s="184"/>
      <c r="Y125" s="185"/>
      <c r="Z125" s="186"/>
      <c r="AA125" s="183"/>
      <c r="AB125" s="187"/>
      <c r="AC125" s="188"/>
      <c r="AD125" s="189"/>
      <c r="AE125" s="190"/>
      <c r="AF125" s="154"/>
      <c r="AG125" s="191"/>
      <c r="AL125" s="157"/>
      <c r="AO125" s="156"/>
      <c r="AP125" s="156"/>
      <c r="AU125" s="461"/>
      <c r="AV125" s="386"/>
      <c r="AW125" s="386"/>
      <c r="AX125" s="387"/>
    </row>
    <row r="126" spans="1:50" s="155" customFormat="1" ht="12.75" customHeight="1">
      <c r="A126" s="192"/>
      <c r="B126" s="193"/>
      <c r="C126" s="194"/>
      <c r="D126" s="195"/>
      <c r="E126" s="196"/>
      <c r="F126" s="196"/>
      <c r="G126" s="463" t="s">
        <v>38</v>
      </c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  <c r="T126" s="464"/>
      <c r="U126" s="464"/>
      <c r="V126" s="464"/>
      <c r="W126" s="464"/>
      <c r="X126" s="465"/>
      <c r="Y126" s="197"/>
      <c r="Z126" s="197"/>
      <c r="AA126" s="197"/>
      <c r="AB126" s="197"/>
      <c r="AC126" s="198"/>
      <c r="AD126" s="199"/>
      <c r="AE126" s="190"/>
      <c r="AF126" s="154"/>
      <c r="AG126" s="191"/>
      <c r="AL126" s="157"/>
      <c r="AO126" s="156"/>
      <c r="AP126" s="156"/>
      <c r="AU126" s="461"/>
      <c r="AV126" s="386"/>
      <c r="AW126" s="386"/>
      <c r="AX126" s="387"/>
    </row>
    <row r="127" spans="1:50" s="155" customFormat="1" ht="15.75" customHeight="1">
      <c r="A127" s="404" t="s">
        <v>39</v>
      </c>
      <c r="B127" s="405"/>
      <c r="C127" s="200"/>
      <c r="D127" s="201" t="s">
        <v>40</v>
      </c>
      <c r="E127" s="202" t="s">
        <v>41</v>
      </c>
      <c r="F127" s="203"/>
      <c r="G127" s="204" t="s">
        <v>42</v>
      </c>
      <c r="H127" s="202" t="s">
        <v>33</v>
      </c>
      <c r="I127" s="406">
        <f>SUM(AQ109:AQ118)*(1+F129/100)</f>
        <v>0</v>
      </c>
      <c r="J127" s="406"/>
      <c r="K127" s="205" t="s">
        <v>24</v>
      </c>
      <c r="L127" s="206" t="s">
        <v>37</v>
      </c>
      <c r="M127" s="407">
        <f>SUM(AR109:AR118)*(1+F129/100)</f>
        <v>0</v>
      </c>
      <c r="N127" s="407"/>
      <c r="O127" s="207" t="s">
        <v>24</v>
      </c>
      <c r="P127" s="408" t="s">
        <v>43</v>
      </c>
      <c r="Q127" s="409"/>
      <c r="R127" s="200"/>
      <c r="S127" s="208" t="s">
        <v>40</v>
      </c>
      <c r="T127" s="209" t="s">
        <v>41</v>
      </c>
      <c r="U127" s="210"/>
      <c r="V127" s="207" t="s">
        <v>42</v>
      </c>
      <c r="W127" s="211" t="s">
        <v>33</v>
      </c>
      <c r="X127" s="399">
        <f>+SUM(AQ120:AQ121)*(1+U129/100)</f>
        <v>0</v>
      </c>
      <c r="Y127" s="399"/>
      <c r="Z127" s="212" t="s">
        <v>24</v>
      </c>
      <c r="AA127" s="213" t="s">
        <v>37</v>
      </c>
      <c r="AB127" s="397">
        <f>SUM(AR120:AR121)*(1+U129/100)</f>
        <v>0</v>
      </c>
      <c r="AC127" s="397"/>
      <c r="AD127" s="214" t="s">
        <v>24</v>
      </c>
      <c r="AE127" s="215"/>
      <c r="AL127" s="157"/>
      <c r="AO127" s="156"/>
      <c r="AP127" s="156"/>
      <c r="AU127" s="461"/>
      <c r="AV127" s="386"/>
      <c r="AW127" s="386"/>
      <c r="AX127" s="387"/>
    </row>
    <row r="128" spans="1:50" ht="15" customHeight="1">
      <c r="A128" s="523" t="s">
        <v>52</v>
      </c>
      <c r="B128" s="402"/>
      <c r="C128" s="216"/>
      <c r="D128" s="217" t="s">
        <v>44</v>
      </c>
      <c r="E128" s="218" t="s">
        <v>41</v>
      </c>
      <c r="F128" s="219"/>
      <c r="G128" s="220" t="s">
        <v>42</v>
      </c>
      <c r="H128" s="221" t="s">
        <v>33</v>
      </c>
      <c r="I128" s="403">
        <f>+SUM(AS109:AS118)*(1+F129/100)</f>
        <v>0</v>
      </c>
      <c r="J128" s="403"/>
      <c r="K128" s="222" t="s">
        <v>24</v>
      </c>
      <c r="L128" s="223" t="s">
        <v>37</v>
      </c>
      <c r="M128" s="398">
        <f>SUM(AT109:AT118)*(1+F129/100)</f>
        <v>0</v>
      </c>
      <c r="N128" s="398"/>
      <c r="O128" s="224" t="s">
        <v>24</v>
      </c>
      <c r="P128" s="420" t="s">
        <v>52</v>
      </c>
      <c r="Q128" s="421"/>
      <c r="R128" s="225"/>
      <c r="S128" s="226" t="s">
        <v>44</v>
      </c>
      <c r="T128" s="227" t="s">
        <v>41</v>
      </c>
      <c r="U128" s="228"/>
      <c r="V128" s="229" t="s">
        <v>42</v>
      </c>
      <c r="W128" s="230" t="s">
        <v>33</v>
      </c>
      <c r="X128" s="403">
        <f>+SUM(AS120:AS121)*(1+U129/100)</f>
        <v>0</v>
      </c>
      <c r="Y128" s="403"/>
      <c r="Z128" s="231" t="s">
        <v>24</v>
      </c>
      <c r="AA128" s="227" t="s">
        <v>37</v>
      </c>
      <c r="AB128" s="398">
        <f>SUM(AT120:AT121)*(1+U129/100)</f>
        <v>0</v>
      </c>
      <c r="AC128" s="398"/>
      <c r="AD128" s="232" t="s">
        <v>24</v>
      </c>
      <c r="AE128" s="233"/>
      <c r="AG128" s="155"/>
      <c r="AH128" s="155"/>
      <c r="AI128" s="155"/>
      <c r="AJ128" s="155"/>
      <c r="AL128" s="234"/>
      <c r="AO128" s="235"/>
      <c r="AP128" s="235"/>
      <c r="AU128" s="461"/>
      <c r="AV128" s="386"/>
      <c r="AW128" s="386"/>
      <c r="AX128" s="387"/>
    </row>
    <row r="129" spans="1:50" ht="14.1" customHeight="1" thickBot="1">
      <c r="A129" s="158" t="s">
        <v>36</v>
      </c>
      <c r="B129" s="159"/>
      <c r="C129" s="159"/>
      <c r="D129" s="159"/>
      <c r="E129" s="159"/>
      <c r="F129" s="236"/>
      <c r="G129" s="237" t="s">
        <v>13</v>
      </c>
      <c r="H129" s="238" t="s">
        <v>34</v>
      </c>
      <c r="I129" s="400">
        <f>+I127+I128</f>
        <v>0</v>
      </c>
      <c r="J129" s="400"/>
      <c r="K129" s="239" t="s">
        <v>24</v>
      </c>
      <c r="L129" s="240" t="s">
        <v>34</v>
      </c>
      <c r="M129" s="396">
        <f>+M127+M128</f>
        <v>0</v>
      </c>
      <c r="N129" s="396"/>
      <c r="O129" s="224" t="s">
        <v>24</v>
      </c>
      <c r="P129" s="241" t="s">
        <v>36</v>
      </c>
      <c r="Q129" s="242"/>
      <c r="R129" s="242"/>
      <c r="S129" s="242"/>
      <c r="T129" s="243"/>
      <c r="U129" s="244"/>
      <c r="V129" s="245" t="s">
        <v>13</v>
      </c>
      <c r="W129" s="246" t="s">
        <v>34</v>
      </c>
      <c r="X129" s="400">
        <f>+X127+X128</f>
        <v>0</v>
      </c>
      <c r="Y129" s="400"/>
      <c r="Z129" s="247" t="s">
        <v>24</v>
      </c>
      <c r="AA129" s="240" t="s">
        <v>34</v>
      </c>
      <c r="AB129" s="396">
        <f>+AB127+AB128</f>
        <v>0</v>
      </c>
      <c r="AC129" s="396"/>
      <c r="AD129" s="232" t="s">
        <v>24</v>
      </c>
      <c r="AE129" s="233"/>
      <c r="AG129" s="155"/>
      <c r="AH129" s="155"/>
      <c r="AI129" s="155"/>
      <c r="AJ129" s="155"/>
      <c r="AL129" s="234"/>
      <c r="AO129" s="235"/>
      <c r="AP129" s="235"/>
      <c r="AU129" s="461"/>
      <c r="AV129" s="386"/>
      <c r="AW129" s="386"/>
      <c r="AX129" s="387"/>
    </row>
    <row r="130" spans="1:50" ht="14.1" customHeight="1" thickBot="1" thickTop="1">
      <c r="A130" s="466" t="s">
        <v>53</v>
      </c>
      <c r="B130" s="467"/>
      <c r="C130" s="467"/>
      <c r="D130" s="467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  <c r="T130" s="467"/>
      <c r="U130" s="467"/>
      <c r="V130" s="467"/>
      <c r="W130" s="467"/>
      <c r="X130" s="467"/>
      <c r="Y130" s="467"/>
      <c r="Z130" s="467"/>
      <c r="AA130" s="467"/>
      <c r="AB130" s="467"/>
      <c r="AC130" s="467"/>
      <c r="AD130" s="468"/>
      <c r="AE130" s="248"/>
      <c r="AF130" s="248"/>
      <c r="AG130" s="248"/>
      <c r="AH130" s="155"/>
      <c r="AI130" s="235"/>
      <c r="AL130" s="234"/>
      <c r="AO130" s="235"/>
      <c r="AP130" s="235"/>
      <c r="AU130" s="462"/>
      <c r="AV130" s="388"/>
      <c r="AW130" s="388"/>
      <c r="AX130" s="389"/>
    </row>
    <row r="136" ht="13.5" thickBot="1"/>
    <row r="137" spans="1:46" ht="15" customHeight="1">
      <c r="A137" s="3" t="s">
        <v>2</v>
      </c>
      <c r="B137" s="4"/>
      <c r="C137" s="5"/>
      <c r="D137" s="6"/>
      <c r="E137" s="7"/>
      <c r="F137" s="7"/>
      <c r="G137" s="7"/>
      <c r="H137" s="7"/>
      <c r="I137" s="8"/>
      <c r="J137" s="502"/>
      <c r="K137" s="503"/>
      <c r="L137" s="503"/>
      <c r="M137" s="503"/>
      <c r="N137" s="503"/>
      <c r="O137" s="503"/>
      <c r="P137" s="503"/>
      <c r="Q137" s="503"/>
      <c r="R137" s="503"/>
      <c r="S137" s="503"/>
      <c r="T137" s="503"/>
      <c r="U137" s="503"/>
      <c r="V137" s="503"/>
      <c r="W137" s="504"/>
      <c r="X137" s="9" t="s">
        <v>3</v>
      </c>
      <c r="Y137" s="6"/>
      <c r="Z137" s="10"/>
      <c r="AA137" s="11"/>
      <c r="AB137" s="505"/>
      <c r="AC137" s="506"/>
      <c r="AD137" s="507"/>
      <c r="AE137" s="12"/>
      <c r="AF137" s="12"/>
      <c r="AG137" s="12"/>
      <c r="AK137" s="14"/>
      <c r="AL137" s="15"/>
      <c r="AM137" s="15"/>
      <c r="AN137" s="15"/>
      <c r="AO137" s="16"/>
      <c r="AP137" s="16"/>
      <c r="AQ137" s="16"/>
      <c r="AR137" s="16"/>
      <c r="AS137" s="17"/>
      <c r="AT137" s="17"/>
    </row>
    <row r="138" spans="1:50" ht="15" customHeight="1" thickBot="1">
      <c r="A138" s="18" t="s">
        <v>45</v>
      </c>
      <c r="B138" s="19"/>
      <c r="C138" s="19"/>
      <c r="D138" s="19"/>
      <c r="E138" s="19"/>
      <c r="F138" s="19"/>
      <c r="G138" s="19"/>
      <c r="H138" s="19"/>
      <c r="I138" s="20"/>
      <c r="J138" s="508"/>
      <c r="K138" s="509"/>
      <c r="L138" s="509"/>
      <c r="M138" s="509"/>
      <c r="N138" s="509"/>
      <c r="O138" s="509"/>
      <c r="P138" s="509"/>
      <c r="Q138" s="509"/>
      <c r="R138" s="509"/>
      <c r="S138" s="509"/>
      <c r="T138" s="509"/>
      <c r="U138" s="509"/>
      <c r="V138" s="509"/>
      <c r="W138" s="510"/>
      <c r="X138" s="21" t="s">
        <v>4</v>
      </c>
      <c r="Y138" s="22"/>
      <c r="Z138" s="23"/>
      <c r="AA138" s="24"/>
      <c r="AB138" s="511"/>
      <c r="AC138" s="512"/>
      <c r="AD138" s="513"/>
      <c r="AE138" s="25"/>
      <c r="AF138" s="26"/>
      <c r="AG138" s="26"/>
      <c r="AH138" s="27"/>
      <c r="AK138" s="28"/>
      <c r="AL138" s="28"/>
      <c r="AM138" s="28"/>
      <c r="AN138" s="28"/>
      <c r="AO138" s="28"/>
      <c r="AP138" s="28"/>
      <c r="AQ138" s="28"/>
      <c r="AR138" s="29"/>
      <c r="AU138" s="460"/>
      <c r="AV138" s="384" t="s">
        <v>5</v>
      </c>
      <c r="AW138" s="384"/>
      <c r="AX138" s="385"/>
    </row>
    <row r="139" spans="1:50" ht="18.75" customHeight="1">
      <c r="A139" s="514" t="s">
        <v>6</v>
      </c>
      <c r="B139" s="515"/>
      <c r="C139" s="515"/>
      <c r="D139" s="516" t="s">
        <v>7</v>
      </c>
      <c r="E139" s="516" t="s">
        <v>8</v>
      </c>
      <c r="F139" s="518" t="s">
        <v>71</v>
      </c>
      <c r="G139" s="520"/>
      <c r="H139" s="414"/>
      <c r="I139" s="414"/>
      <c r="J139" s="414"/>
      <c r="K139" s="417"/>
      <c r="L139" s="414"/>
      <c r="M139" s="414"/>
      <c r="N139" s="414"/>
      <c r="O139" s="414"/>
      <c r="P139" s="417"/>
      <c r="Q139" s="414"/>
      <c r="R139" s="414"/>
      <c r="S139" s="414"/>
      <c r="T139" s="414"/>
      <c r="U139" s="417"/>
      <c r="V139" s="414"/>
      <c r="W139" s="414"/>
      <c r="X139" s="414"/>
      <c r="Y139" s="414"/>
      <c r="Z139" s="414"/>
      <c r="AA139" s="469" t="s">
        <v>9</v>
      </c>
      <c r="AB139" s="470"/>
      <c r="AC139" s="470"/>
      <c r="AD139" s="471"/>
      <c r="AE139" s="31"/>
      <c r="AF139" s="32"/>
      <c r="AG139" s="33"/>
      <c r="AH139" s="34"/>
      <c r="AI139" s="35" t="s">
        <v>10</v>
      </c>
      <c r="AJ139" s="36" t="s">
        <v>72</v>
      </c>
      <c r="AK139" s="37"/>
      <c r="AL139" s="38" t="s">
        <v>73</v>
      </c>
      <c r="AM139" s="36" t="s">
        <v>74</v>
      </c>
      <c r="AN139" s="39"/>
      <c r="AO139" s="40" t="s">
        <v>11</v>
      </c>
      <c r="AP139" s="41" t="s">
        <v>75</v>
      </c>
      <c r="AQ139" s="42" t="s">
        <v>76</v>
      </c>
      <c r="AR139" s="43"/>
      <c r="AS139" s="42" t="s">
        <v>77</v>
      </c>
      <c r="AT139" s="44"/>
      <c r="AU139" s="461"/>
      <c r="AV139" s="386"/>
      <c r="AW139" s="386"/>
      <c r="AX139" s="387"/>
    </row>
    <row r="140" spans="1:50" ht="12" customHeight="1">
      <c r="A140" s="390" t="s">
        <v>90</v>
      </c>
      <c r="B140" s="391"/>
      <c r="C140" s="392"/>
      <c r="D140" s="517"/>
      <c r="E140" s="517"/>
      <c r="F140" s="519"/>
      <c r="G140" s="521"/>
      <c r="H140" s="415"/>
      <c r="I140" s="415"/>
      <c r="J140" s="415"/>
      <c r="K140" s="418"/>
      <c r="L140" s="415"/>
      <c r="M140" s="415"/>
      <c r="N140" s="415"/>
      <c r="O140" s="415"/>
      <c r="P140" s="418"/>
      <c r="Q140" s="415"/>
      <c r="R140" s="415"/>
      <c r="S140" s="415"/>
      <c r="T140" s="415"/>
      <c r="U140" s="418"/>
      <c r="V140" s="415"/>
      <c r="W140" s="415"/>
      <c r="X140" s="415"/>
      <c r="Y140" s="415"/>
      <c r="Z140" s="415"/>
      <c r="AA140" s="47" t="s">
        <v>12</v>
      </c>
      <c r="AB140" s="472">
        <v>10</v>
      </c>
      <c r="AC140" s="473"/>
      <c r="AD140" s="48" t="s">
        <v>13</v>
      </c>
      <c r="AE140" s="49"/>
      <c r="AF140" s="50"/>
      <c r="AG140" s="51"/>
      <c r="AH140" s="34"/>
      <c r="AI140" s="52"/>
      <c r="AJ140" s="53"/>
      <c r="AK140" s="54"/>
      <c r="AL140" s="55"/>
      <c r="AM140" s="56"/>
      <c r="AN140" s="57"/>
      <c r="AO140" s="58"/>
      <c r="AP140" s="59"/>
      <c r="AQ140" s="60"/>
      <c r="AR140" s="61"/>
      <c r="AS140" s="60"/>
      <c r="AT140" s="62"/>
      <c r="AU140" s="461"/>
      <c r="AV140" s="386"/>
      <c r="AW140" s="386"/>
      <c r="AX140" s="387"/>
    </row>
    <row r="141" spans="1:50" ht="12" customHeight="1">
      <c r="A141" s="393"/>
      <c r="B141" s="394"/>
      <c r="C141" s="395"/>
      <c r="D141" s="517"/>
      <c r="E141" s="517"/>
      <c r="F141" s="519"/>
      <c r="G141" s="522"/>
      <c r="H141" s="416"/>
      <c r="I141" s="416"/>
      <c r="J141" s="416"/>
      <c r="K141" s="419"/>
      <c r="L141" s="416"/>
      <c r="M141" s="416"/>
      <c r="N141" s="416"/>
      <c r="O141" s="416"/>
      <c r="P141" s="419"/>
      <c r="Q141" s="416"/>
      <c r="R141" s="416"/>
      <c r="S141" s="416"/>
      <c r="T141" s="416"/>
      <c r="U141" s="419"/>
      <c r="V141" s="416"/>
      <c r="W141" s="416"/>
      <c r="X141" s="416"/>
      <c r="Y141" s="416"/>
      <c r="Z141" s="416"/>
      <c r="AA141" s="474" t="s">
        <v>14</v>
      </c>
      <c r="AB141" s="475"/>
      <c r="AC141" s="478" t="s">
        <v>15</v>
      </c>
      <c r="AD141" s="479"/>
      <c r="AE141" s="63"/>
      <c r="AF141" s="50"/>
      <c r="AG141" s="51"/>
      <c r="AH141" s="34"/>
      <c r="AI141" s="52"/>
      <c r="AJ141" s="53"/>
      <c r="AK141" s="54"/>
      <c r="AL141" s="55"/>
      <c r="AM141" s="56"/>
      <c r="AN141" s="57"/>
      <c r="AO141" s="58"/>
      <c r="AP141" s="59"/>
      <c r="AQ141" s="64" t="s">
        <v>16</v>
      </c>
      <c r="AR141" s="65" t="s">
        <v>17</v>
      </c>
      <c r="AS141" s="64" t="s">
        <v>16</v>
      </c>
      <c r="AT141" s="66" t="s">
        <v>17</v>
      </c>
      <c r="AU141" s="462"/>
      <c r="AV141" s="388"/>
      <c r="AW141" s="388"/>
      <c r="AX141" s="389"/>
    </row>
    <row r="142" spans="1:50" ht="15" customHeight="1">
      <c r="A142" s="482" t="s">
        <v>18</v>
      </c>
      <c r="B142" s="483"/>
      <c r="C142" s="483"/>
      <c r="D142" s="68" t="s">
        <v>19</v>
      </c>
      <c r="E142" s="68" t="s">
        <v>20</v>
      </c>
      <c r="F142" s="69" t="s">
        <v>21</v>
      </c>
      <c r="G142" s="484" t="s">
        <v>78</v>
      </c>
      <c r="H142" s="485"/>
      <c r="I142" s="485"/>
      <c r="J142" s="485"/>
      <c r="K142" s="486"/>
      <c r="L142" s="484" t="s">
        <v>79</v>
      </c>
      <c r="M142" s="485"/>
      <c r="N142" s="485"/>
      <c r="O142" s="485"/>
      <c r="P142" s="486"/>
      <c r="Q142" s="487" t="s">
        <v>80</v>
      </c>
      <c r="R142" s="488"/>
      <c r="S142" s="488"/>
      <c r="T142" s="488"/>
      <c r="U142" s="489"/>
      <c r="V142" s="487" t="s">
        <v>81</v>
      </c>
      <c r="W142" s="488"/>
      <c r="X142" s="488"/>
      <c r="Y142" s="488"/>
      <c r="Z142" s="490"/>
      <c r="AA142" s="476"/>
      <c r="AB142" s="477"/>
      <c r="AC142" s="480"/>
      <c r="AD142" s="481"/>
      <c r="AE142" s="63"/>
      <c r="AF142" s="70"/>
      <c r="AH142" s="71"/>
      <c r="AI142" s="72"/>
      <c r="AJ142" s="73" t="s">
        <v>22</v>
      </c>
      <c r="AK142" s="74" t="s">
        <v>22</v>
      </c>
      <c r="AL142" s="75"/>
      <c r="AM142" s="76" t="s">
        <v>23</v>
      </c>
      <c r="AN142" s="77" t="s">
        <v>23</v>
      </c>
      <c r="AO142" s="72"/>
      <c r="AP142" s="78"/>
      <c r="AQ142" s="72" t="s">
        <v>24</v>
      </c>
      <c r="AR142" s="74" t="s">
        <v>24</v>
      </c>
      <c r="AS142" s="72" t="s">
        <v>24</v>
      </c>
      <c r="AT142" s="79" t="s">
        <v>24</v>
      </c>
      <c r="AW142" s="46"/>
      <c r="AX142" s="46"/>
    </row>
    <row r="143" spans="1:50" ht="12" customHeight="1">
      <c r="A143" s="496" t="s">
        <v>25</v>
      </c>
      <c r="B143" s="497"/>
      <c r="C143" s="497"/>
      <c r="D143" s="80">
        <v>0.89</v>
      </c>
      <c r="E143" s="81">
        <v>0.054008</v>
      </c>
      <c r="F143" s="82">
        <v>0.152</v>
      </c>
      <c r="G143" s="83"/>
      <c r="H143" s="84"/>
      <c r="I143" s="84"/>
      <c r="J143" s="84"/>
      <c r="K143" s="84"/>
      <c r="L143" s="83"/>
      <c r="M143" s="84"/>
      <c r="N143" s="84"/>
      <c r="O143" s="85"/>
      <c r="P143" s="85"/>
      <c r="Q143" s="86"/>
      <c r="R143" s="85"/>
      <c r="S143" s="85"/>
      <c r="T143" s="85"/>
      <c r="U143" s="87"/>
      <c r="V143" s="86"/>
      <c r="W143" s="85"/>
      <c r="X143" s="85"/>
      <c r="Y143" s="85"/>
      <c r="Z143" s="88"/>
      <c r="AA143" s="498">
        <f aca="true" t="shared" si="48" ref="AA143:AA152">(SUM(G143:P143))*(1+$AB$4/100)</f>
        <v>0</v>
      </c>
      <c r="AB143" s="499"/>
      <c r="AC143" s="500">
        <f aca="true" t="shared" si="49" ref="AC143:AC152">(SUM(Q143:Z143))*(1+$AB$4/100)</f>
        <v>0</v>
      </c>
      <c r="AD143" s="501"/>
      <c r="AE143" s="89"/>
      <c r="AF143" s="90">
        <f aca="true" t="shared" si="50" ref="AF143:AF155">SUM(G143:P143)</f>
        <v>0</v>
      </c>
      <c r="AG143" s="91">
        <f aca="true" t="shared" si="51" ref="AG143:AG155">SUM(Q143:Z143)</f>
        <v>0</v>
      </c>
      <c r="AI143" s="92">
        <v>0.89</v>
      </c>
      <c r="AJ143" s="93">
        <f aca="true" t="shared" si="52" ref="AJ143:AJ152">+AF143*$AI143</f>
        <v>0</v>
      </c>
      <c r="AK143" s="94">
        <f aca="true" t="shared" si="53" ref="AK143:AK152">+AG143*$AI143</f>
        <v>0</v>
      </c>
      <c r="AL143" s="95">
        <v>0.152</v>
      </c>
      <c r="AM143" s="93">
        <f aca="true" t="shared" si="54" ref="AM143:AM155">(SUM(G143:P143))*AL143</f>
        <v>0</v>
      </c>
      <c r="AN143" s="94">
        <f aca="true" t="shared" si="55" ref="AN143:AN155">(SUM(Q143:Z143))*AL143</f>
        <v>0</v>
      </c>
      <c r="AO143" s="96">
        <f>IF($F161=0,2*3.14*(0.0172/2),2*3.14*((0.0172/2)+($F161/1000)))</f>
        <v>0.054008</v>
      </c>
      <c r="AP143" s="97">
        <f>IF($F162=0,2*3.14*(0.0172/2),2*3.14*((0.0172/2)+($F162/1000)))</f>
        <v>0.054008</v>
      </c>
      <c r="AQ143" s="98">
        <f aca="true" t="shared" si="56" ref="AQ143:AQ152">(SUM(G143:K143))*AO143</f>
        <v>0</v>
      </c>
      <c r="AR143" s="99">
        <f aca="true" t="shared" si="57" ref="AR143:AR152">(SUM(Q143:U143))*$AP143</f>
        <v>0</v>
      </c>
      <c r="AS143" s="100">
        <f aca="true" t="shared" si="58" ref="AS143:AS152">SUM(L143:P143)*$AO143</f>
        <v>0</v>
      </c>
      <c r="AT143" s="93">
        <f aca="true" t="shared" si="59" ref="AT143:AT152">SUM(V143:Z143)*$AP143</f>
        <v>0</v>
      </c>
      <c r="AU143" s="491"/>
      <c r="AV143" s="384" t="s">
        <v>91</v>
      </c>
      <c r="AW143" s="384"/>
      <c r="AX143" s="385"/>
    </row>
    <row r="144" spans="1:50" ht="12" customHeight="1">
      <c r="A144" s="412" t="s">
        <v>26</v>
      </c>
      <c r="B144" s="413"/>
      <c r="C144" s="413"/>
      <c r="D144" s="102">
        <v>1.28</v>
      </c>
      <c r="E144" s="103">
        <v>0.066882</v>
      </c>
      <c r="F144" s="104">
        <v>0.235</v>
      </c>
      <c r="G144" s="83"/>
      <c r="H144" s="84"/>
      <c r="I144" s="84"/>
      <c r="J144" s="84"/>
      <c r="K144" s="84"/>
      <c r="L144" s="83"/>
      <c r="M144" s="84"/>
      <c r="N144" s="84"/>
      <c r="O144" s="84"/>
      <c r="P144" s="84"/>
      <c r="Q144" s="83"/>
      <c r="R144" s="84"/>
      <c r="S144" s="84"/>
      <c r="T144" s="84"/>
      <c r="U144" s="105"/>
      <c r="V144" s="83"/>
      <c r="W144" s="84"/>
      <c r="X144" s="84"/>
      <c r="Y144" s="84"/>
      <c r="Z144" s="106"/>
      <c r="AA144" s="422">
        <f t="shared" si="48"/>
        <v>0</v>
      </c>
      <c r="AB144" s="423"/>
      <c r="AC144" s="432">
        <f t="shared" si="49"/>
        <v>0</v>
      </c>
      <c r="AD144" s="433"/>
      <c r="AE144" s="89"/>
      <c r="AF144" s="107">
        <f t="shared" si="50"/>
        <v>0</v>
      </c>
      <c r="AG144" s="108">
        <f t="shared" si="51"/>
        <v>0</v>
      </c>
      <c r="AI144" s="92">
        <v>1.28</v>
      </c>
      <c r="AJ144" s="93">
        <f t="shared" si="52"/>
        <v>0</v>
      </c>
      <c r="AK144" s="94">
        <f t="shared" si="53"/>
        <v>0</v>
      </c>
      <c r="AL144" s="95">
        <v>0.235</v>
      </c>
      <c r="AM144" s="93">
        <f t="shared" si="54"/>
        <v>0</v>
      </c>
      <c r="AN144" s="94">
        <f t="shared" si="55"/>
        <v>0</v>
      </c>
      <c r="AO144" s="95">
        <f>IF($F161=0,2*3.14*(0.0213/2),2*3.14*((0.0213/2)+($F161/1000)))</f>
        <v>0.066882</v>
      </c>
      <c r="AP144" s="109">
        <f>IF($F162=0,2*3.14*(0.0213/2),2*3.14*((0.0213/2)+($F162/1000)))</f>
        <v>0.066882</v>
      </c>
      <c r="AQ144" s="98">
        <f t="shared" si="56"/>
        <v>0</v>
      </c>
      <c r="AR144" s="94">
        <f t="shared" si="57"/>
        <v>0</v>
      </c>
      <c r="AS144" s="100">
        <f t="shared" si="58"/>
        <v>0</v>
      </c>
      <c r="AT144" s="93">
        <f t="shared" si="59"/>
        <v>0</v>
      </c>
      <c r="AU144" s="492"/>
      <c r="AV144" s="386"/>
      <c r="AW144" s="386"/>
      <c r="AX144" s="387"/>
    </row>
    <row r="145" spans="1:50" ht="12" customHeight="1">
      <c r="A145" s="412" t="s">
        <v>27</v>
      </c>
      <c r="B145" s="413"/>
      <c r="C145" s="413"/>
      <c r="D145" s="102">
        <v>1.65</v>
      </c>
      <c r="E145" s="103">
        <v>0.084466</v>
      </c>
      <c r="F145" s="104">
        <v>0.412</v>
      </c>
      <c r="G145" s="83"/>
      <c r="H145" s="84"/>
      <c r="I145" s="84"/>
      <c r="J145" s="84"/>
      <c r="K145" s="84"/>
      <c r="L145" s="83"/>
      <c r="M145" s="84"/>
      <c r="N145" s="84"/>
      <c r="O145" s="84"/>
      <c r="P145" s="84"/>
      <c r="Q145" s="83"/>
      <c r="R145" s="84"/>
      <c r="S145" s="84"/>
      <c r="T145" s="84"/>
      <c r="U145" s="105"/>
      <c r="V145" s="83"/>
      <c r="W145" s="84"/>
      <c r="X145" s="84"/>
      <c r="Y145" s="84"/>
      <c r="Z145" s="106"/>
      <c r="AA145" s="422">
        <f t="shared" si="48"/>
        <v>0</v>
      </c>
      <c r="AB145" s="423"/>
      <c r="AC145" s="432">
        <f t="shared" si="49"/>
        <v>0</v>
      </c>
      <c r="AD145" s="433"/>
      <c r="AE145" s="89"/>
      <c r="AF145" s="107">
        <f t="shared" si="50"/>
        <v>0</v>
      </c>
      <c r="AG145" s="108">
        <f t="shared" si="51"/>
        <v>0</v>
      </c>
      <c r="AI145" s="92">
        <v>1.65</v>
      </c>
      <c r="AJ145" s="93">
        <f t="shared" si="52"/>
        <v>0</v>
      </c>
      <c r="AK145" s="94">
        <f t="shared" si="53"/>
        <v>0</v>
      </c>
      <c r="AL145" s="95">
        <v>0.412</v>
      </c>
      <c r="AM145" s="93">
        <f t="shared" si="54"/>
        <v>0</v>
      </c>
      <c r="AN145" s="94">
        <f t="shared" si="55"/>
        <v>0</v>
      </c>
      <c r="AO145" s="95">
        <f>IF($F161=0,2*3.14*(0.0269/2),2*3.14*((0.0269/2)+($F161/1000)))</f>
        <v>0.084466</v>
      </c>
      <c r="AP145" s="109">
        <f>IF($F162=0,2*3.14*(0.0269/2),2*3.14*((0.0269/2)+($F162/1000)))</f>
        <v>0.084466</v>
      </c>
      <c r="AQ145" s="98">
        <f t="shared" si="56"/>
        <v>0</v>
      </c>
      <c r="AR145" s="94">
        <f t="shared" si="57"/>
        <v>0</v>
      </c>
      <c r="AS145" s="100">
        <f t="shared" si="58"/>
        <v>0</v>
      </c>
      <c r="AT145" s="93">
        <f t="shared" si="59"/>
        <v>0</v>
      </c>
      <c r="AU145" s="492"/>
      <c r="AV145" s="386"/>
      <c r="AW145" s="386"/>
      <c r="AX145" s="387"/>
    </row>
    <row r="146" spans="1:50" ht="12" customHeight="1">
      <c r="A146" s="412" t="s">
        <v>28</v>
      </c>
      <c r="B146" s="413"/>
      <c r="C146" s="413"/>
      <c r="D146" s="102">
        <v>2.53</v>
      </c>
      <c r="E146" s="103">
        <v>0.10581800000000001</v>
      </c>
      <c r="F146" s="104">
        <v>0.507</v>
      </c>
      <c r="G146" s="83"/>
      <c r="H146" s="84"/>
      <c r="I146" s="84"/>
      <c r="J146" s="84"/>
      <c r="K146" s="84"/>
      <c r="L146" s="83"/>
      <c r="M146" s="84"/>
      <c r="N146" s="84"/>
      <c r="O146" s="84"/>
      <c r="P146" s="84"/>
      <c r="Q146" s="83"/>
      <c r="R146" s="84"/>
      <c r="S146" s="84"/>
      <c r="T146" s="84"/>
      <c r="U146" s="105"/>
      <c r="V146" s="83"/>
      <c r="W146" s="84"/>
      <c r="X146" s="84"/>
      <c r="Y146" s="84"/>
      <c r="Z146" s="106"/>
      <c r="AA146" s="422">
        <f t="shared" si="48"/>
        <v>0</v>
      </c>
      <c r="AB146" s="423"/>
      <c r="AC146" s="432">
        <f t="shared" si="49"/>
        <v>0</v>
      </c>
      <c r="AD146" s="433"/>
      <c r="AE146" s="89"/>
      <c r="AF146" s="107">
        <f t="shared" si="50"/>
        <v>0</v>
      </c>
      <c r="AG146" s="108">
        <f t="shared" si="51"/>
        <v>0</v>
      </c>
      <c r="AI146" s="92">
        <v>2.53</v>
      </c>
      <c r="AJ146" s="93">
        <f t="shared" si="52"/>
        <v>0</v>
      </c>
      <c r="AK146" s="94">
        <f t="shared" si="53"/>
        <v>0</v>
      </c>
      <c r="AL146" s="95">
        <v>0.507</v>
      </c>
      <c r="AM146" s="93">
        <f t="shared" si="54"/>
        <v>0</v>
      </c>
      <c r="AN146" s="94">
        <f t="shared" si="55"/>
        <v>0</v>
      </c>
      <c r="AO146" s="95">
        <f>IF($F161=0,2*3.14*(0.0337/2),2*3.14*((0.0337/2)+($F161/1000)))</f>
        <v>0.10581800000000001</v>
      </c>
      <c r="AP146" s="109">
        <f>IF($F162=0,2*3.14*(0.0337/2),2*3.14*((0.0337/2)+($F162/1000)))</f>
        <v>0.10581800000000001</v>
      </c>
      <c r="AQ146" s="98">
        <f t="shared" si="56"/>
        <v>0</v>
      </c>
      <c r="AR146" s="94">
        <f t="shared" si="57"/>
        <v>0</v>
      </c>
      <c r="AS146" s="100">
        <f t="shared" si="58"/>
        <v>0</v>
      </c>
      <c r="AT146" s="93">
        <f t="shared" si="59"/>
        <v>0</v>
      </c>
      <c r="AU146" s="492"/>
      <c r="AV146" s="386"/>
      <c r="AW146" s="386"/>
      <c r="AX146" s="387"/>
    </row>
    <row r="147" spans="1:50" ht="12" customHeight="1">
      <c r="A147" s="412" t="s">
        <v>29</v>
      </c>
      <c r="B147" s="413"/>
      <c r="C147" s="413"/>
      <c r="D147" s="102">
        <v>3.26</v>
      </c>
      <c r="E147" s="103">
        <v>0.133136</v>
      </c>
      <c r="F147" s="104">
        <v>0.845</v>
      </c>
      <c r="G147" s="83"/>
      <c r="H147" s="84"/>
      <c r="I147" s="84"/>
      <c r="J147" s="84"/>
      <c r="K147" s="84"/>
      <c r="L147" s="83"/>
      <c r="M147" s="84"/>
      <c r="N147" s="84"/>
      <c r="O147" s="84"/>
      <c r="P147" s="84"/>
      <c r="Q147" s="83"/>
      <c r="R147" s="84"/>
      <c r="S147" s="84"/>
      <c r="T147" s="84"/>
      <c r="U147" s="105"/>
      <c r="V147" s="83"/>
      <c r="W147" s="84"/>
      <c r="X147" s="84"/>
      <c r="Y147" s="84"/>
      <c r="Z147" s="106"/>
      <c r="AA147" s="422">
        <f t="shared" si="48"/>
        <v>0</v>
      </c>
      <c r="AB147" s="423"/>
      <c r="AC147" s="432">
        <f t="shared" si="49"/>
        <v>0</v>
      </c>
      <c r="AD147" s="433"/>
      <c r="AE147" s="89"/>
      <c r="AF147" s="107">
        <f t="shared" si="50"/>
        <v>0</v>
      </c>
      <c r="AG147" s="108">
        <f t="shared" si="51"/>
        <v>0</v>
      </c>
      <c r="AI147" s="92">
        <v>3.26</v>
      </c>
      <c r="AJ147" s="93">
        <f t="shared" si="52"/>
        <v>0</v>
      </c>
      <c r="AK147" s="94">
        <f t="shared" si="53"/>
        <v>0</v>
      </c>
      <c r="AL147" s="95">
        <v>0.845</v>
      </c>
      <c r="AM147" s="93">
        <f t="shared" si="54"/>
        <v>0</v>
      </c>
      <c r="AN147" s="94">
        <f t="shared" si="55"/>
        <v>0</v>
      </c>
      <c r="AO147" s="95">
        <f>IF($F161=0,2*3.14*(0.0424/2),2*3.14*((0.0424/2)+($F161/1000)))</f>
        <v>0.133136</v>
      </c>
      <c r="AP147" s="109">
        <f>IF($F162=0,2*3.14*(0.0424/2),2*3.14*((0.0424/2)+($F162/1000)))</f>
        <v>0.133136</v>
      </c>
      <c r="AQ147" s="98">
        <f t="shared" si="56"/>
        <v>0</v>
      </c>
      <c r="AR147" s="94">
        <f t="shared" si="57"/>
        <v>0</v>
      </c>
      <c r="AS147" s="100">
        <f t="shared" si="58"/>
        <v>0</v>
      </c>
      <c r="AT147" s="93">
        <f t="shared" si="59"/>
        <v>0</v>
      </c>
      <c r="AU147" s="492"/>
      <c r="AV147" s="386"/>
      <c r="AW147" s="386"/>
      <c r="AX147" s="387"/>
    </row>
    <row r="148" spans="1:50" ht="12" customHeight="1">
      <c r="A148" s="494" t="s">
        <v>30</v>
      </c>
      <c r="B148" s="495"/>
      <c r="C148" s="495"/>
      <c r="D148" s="102">
        <v>3.75</v>
      </c>
      <c r="E148" s="103">
        <v>0.15166200000000002</v>
      </c>
      <c r="F148" s="104">
        <v>1.213</v>
      </c>
      <c r="G148" s="83"/>
      <c r="H148" s="84"/>
      <c r="I148" s="84"/>
      <c r="J148" s="84"/>
      <c r="K148" s="84"/>
      <c r="L148" s="83"/>
      <c r="M148" s="84"/>
      <c r="N148" s="84"/>
      <c r="O148" s="84"/>
      <c r="P148" s="84"/>
      <c r="Q148" s="83"/>
      <c r="R148" s="84"/>
      <c r="S148" s="84"/>
      <c r="T148" s="84"/>
      <c r="U148" s="105"/>
      <c r="V148" s="83"/>
      <c r="W148" s="84"/>
      <c r="X148" s="84"/>
      <c r="Y148" s="84"/>
      <c r="Z148" s="106"/>
      <c r="AA148" s="422">
        <f t="shared" si="48"/>
        <v>0</v>
      </c>
      <c r="AB148" s="423"/>
      <c r="AC148" s="432">
        <f t="shared" si="49"/>
        <v>0</v>
      </c>
      <c r="AD148" s="433"/>
      <c r="AE148" s="89"/>
      <c r="AF148" s="107">
        <f t="shared" si="50"/>
        <v>0</v>
      </c>
      <c r="AG148" s="108">
        <f t="shared" si="51"/>
        <v>0</v>
      </c>
      <c r="AI148" s="92">
        <v>3.75</v>
      </c>
      <c r="AJ148" s="93">
        <f t="shared" si="52"/>
        <v>0</v>
      </c>
      <c r="AK148" s="94">
        <f t="shared" si="53"/>
        <v>0</v>
      </c>
      <c r="AL148" s="95">
        <v>1.213</v>
      </c>
      <c r="AM148" s="93">
        <f t="shared" si="54"/>
        <v>0</v>
      </c>
      <c r="AN148" s="94">
        <f t="shared" si="55"/>
        <v>0</v>
      </c>
      <c r="AO148" s="95">
        <f>IF($F161=0,2*3.14*(0.0483/2),2*3.14*((0.0483/2)+($F161/1000)))</f>
        <v>0.15166200000000002</v>
      </c>
      <c r="AP148" s="109">
        <f>IF($F162=0,2*3.14*(0.0483/2),2*3.14*((0.0483/2)+($F162/1000)))</f>
        <v>0.15166200000000002</v>
      </c>
      <c r="AQ148" s="98">
        <f t="shared" si="56"/>
        <v>0</v>
      </c>
      <c r="AR148" s="94">
        <f t="shared" si="57"/>
        <v>0</v>
      </c>
      <c r="AS148" s="100">
        <f t="shared" si="58"/>
        <v>0</v>
      </c>
      <c r="AT148" s="93">
        <f t="shared" si="59"/>
        <v>0</v>
      </c>
      <c r="AU148" s="492"/>
      <c r="AV148" s="386"/>
      <c r="AW148" s="386"/>
      <c r="AX148" s="387"/>
    </row>
    <row r="149" spans="1:50" ht="12" customHeight="1">
      <c r="A149" s="412" t="s">
        <v>1</v>
      </c>
      <c r="B149" s="413"/>
      <c r="C149" s="413"/>
      <c r="D149" s="102">
        <v>5.29</v>
      </c>
      <c r="E149" s="103">
        <v>0.189342</v>
      </c>
      <c r="F149" s="104">
        <v>2.058</v>
      </c>
      <c r="G149" s="83"/>
      <c r="H149" s="84"/>
      <c r="I149" s="84"/>
      <c r="J149" s="84"/>
      <c r="K149" s="84"/>
      <c r="L149" s="83"/>
      <c r="M149" s="84"/>
      <c r="N149" s="84"/>
      <c r="O149" s="84"/>
      <c r="P149" s="84"/>
      <c r="Q149" s="83"/>
      <c r="R149" s="84"/>
      <c r="S149" s="84"/>
      <c r="T149" s="84"/>
      <c r="U149" s="105"/>
      <c r="V149" s="83"/>
      <c r="W149" s="84"/>
      <c r="X149" s="84"/>
      <c r="Y149" s="84"/>
      <c r="Z149" s="106"/>
      <c r="AA149" s="422">
        <f t="shared" si="48"/>
        <v>0</v>
      </c>
      <c r="AB149" s="423"/>
      <c r="AC149" s="432">
        <f t="shared" si="49"/>
        <v>0</v>
      </c>
      <c r="AD149" s="433"/>
      <c r="AE149" s="89"/>
      <c r="AF149" s="107">
        <f t="shared" si="50"/>
        <v>0</v>
      </c>
      <c r="AG149" s="108">
        <f t="shared" si="51"/>
        <v>0</v>
      </c>
      <c r="AI149" s="92">
        <v>5.29</v>
      </c>
      <c r="AJ149" s="93">
        <f t="shared" si="52"/>
        <v>0</v>
      </c>
      <c r="AK149" s="94">
        <f t="shared" si="53"/>
        <v>0</v>
      </c>
      <c r="AL149" s="95">
        <v>2.058</v>
      </c>
      <c r="AM149" s="93">
        <f t="shared" si="54"/>
        <v>0</v>
      </c>
      <c r="AN149" s="94">
        <f t="shared" si="55"/>
        <v>0</v>
      </c>
      <c r="AO149" s="95">
        <f>IF($F161=0,2*3.14*(0.0603/2),2*3.14*((0.0603/2)+($F161/1000)))</f>
        <v>0.189342</v>
      </c>
      <c r="AP149" s="109">
        <f>IF($F162=0,2*3.14*(0.0603/2),2*3.14*((0.0603/2)+($F162/1000)))</f>
        <v>0.189342</v>
      </c>
      <c r="AQ149" s="98">
        <f t="shared" si="56"/>
        <v>0</v>
      </c>
      <c r="AR149" s="94">
        <f t="shared" si="57"/>
        <v>0</v>
      </c>
      <c r="AS149" s="100">
        <f t="shared" si="58"/>
        <v>0</v>
      </c>
      <c r="AT149" s="93">
        <f t="shared" si="59"/>
        <v>0</v>
      </c>
      <c r="AU149" s="492"/>
      <c r="AV149" s="386"/>
      <c r="AW149" s="386"/>
      <c r="AX149" s="387"/>
    </row>
    <row r="150" spans="1:50" ht="12" customHeight="1">
      <c r="A150" s="412" t="s">
        <v>47</v>
      </c>
      <c r="B150" s="413"/>
      <c r="C150" s="413"/>
      <c r="D150" s="102">
        <v>6.79</v>
      </c>
      <c r="E150" s="103">
        <v>0.238954</v>
      </c>
      <c r="F150" s="104">
        <v>3.882</v>
      </c>
      <c r="G150" s="83"/>
      <c r="H150" s="84"/>
      <c r="I150" s="84"/>
      <c r="J150" s="84"/>
      <c r="K150" s="84"/>
      <c r="L150" s="83"/>
      <c r="M150" s="84"/>
      <c r="N150" s="84"/>
      <c r="O150" s="84"/>
      <c r="P150" s="84"/>
      <c r="Q150" s="83"/>
      <c r="R150" s="84"/>
      <c r="S150" s="84"/>
      <c r="T150" s="84"/>
      <c r="U150" s="105"/>
      <c r="V150" s="83"/>
      <c r="W150" s="84"/>
      <c r="X150" s="84"/>
      <c r="Y150" s="84"/>
      <c r="Z150" s="106"/>
      <c r="AA150" s="422">
        <f t="shared" si="48"/>
        <v>0</v>
      </c>
      <c r="AB150" s="423"/>
      <c r="AC150" s="432">
        <f t="shared" si="49"/>
        <v>0</v>
      </c>
      <c r="AD150" s="433"/>
      <c r="AE150" s="89"/>
      <c r="AF150" s="107">
        <f t="shared" si="50"/>
        <v>0</v>
      </c>
      <c r="AG150" s="108">
        <f t="shared" si="51"/>
        <v>0</v>
      </c>
      <c r="AI150" s="92">
        <v>6.79</v>
      </c>
      <c r="AJ150" s="93">
        <f t="shared" si="52"/>
        <v>0</v>
      </c>
      <c r="AK150" s="94">
        <f t="shared" si="53"/>
        <v>0</v>
      </c>
      <c r="AL150" s="95">
        <v>3.882</v>
      </c>
      <c r="AM150" s="93">
        <f t="shared" si="54"/>
        <v>0</v>
      </c>
      <c r="AN150" s="94">
        <f t="shared" si="55"/>
        <v>0</v>
      </c>
      <c r="AO150" s="95">
        <f>IF($F161=0,2*3.14*(0.0761/2),2*3.14*((0.0761/2)+($F161/1000)))</f>
        <v>0.238954</v>
      </c>
      <c r="AP150" s="109">
        <f>IF($F162=0,2*3.14*(0.0761/2),2*3.14*((0.0761/2)+($F162/1000)))</f>
        <v>0.238954</v>
      </c>
      <c r="AQ150" s="98">
        <f t="shared" si="56"/>
        <v>0</v>
      </c>
      <c r="AR150" s="94">
        <f t="shared" si="57"/>
        <v>0</v>
      </c>
      <c r="AS150" s="100">
        <f t="shared" si="58"/>
        <v>0</v>
      </c>
      <c r="AT150" s="93">
        <f t="shared" si="59"/>
        <v>0</v>
      </c>
      <c r="AU150" s="492"/>
      <c r="AV150" s="386"/>
      <c r="AW150" s="386"/>
      <c r="AX150" s="387"/>
    </row>
    <row r="151" spans="1:50" ht="12" customHeight="1">
      <c r="A151" s="412" t="s">
        <v>48</v>
      </c>
      <c r="B151" s="413"/>
      <c r="C151" s="413"/>
      <c r="D151" s="102">
        <v>8.9</v>
      </c>
      <c r="E151" s="103">
        <v>0.27946</v>
      </c>
      <c r="F151" s="104">
        <v>5.346</v>
      </c>
      <c r="G151" s="83"/>
      <c r="H151" s="84"/>
      <c r="I151" s="84"/>
      <c r="J151" s="84"/>
      <c r="K151" s="84"/>
      <c r="L151" s="83"/>
      <c r="M151" s="84"/>
      <c r="N151" s="84"/>
      <c r="O151" s="84"/>
      <c r="P151" s="84"/>
      <c r="Q151" s="83"/>
      <c r="R151" s="84"/>
      <c r="S151" s="84"/>
      <c r="T151" s="84"/>
      <c r="U151" s="105"/>
      <c r="V151" s="83"/>
      <c r="W151" s="84"/>
      <c r="X151" s="84"/>
      <c r="Y151" s="84"/>
      <c r="Z151" s="106"/>
      <c r="AA151" s="422">
        <f t="shared" si="48"/>
        <v>0</v>
      </c>
      <c r="AB151" s="423"/>
      <c r="AC151" s="432">
        <f t="shared" si="49"/>
        <v>0</v>
      </c>
      <c r="AD151" s="433"/>
      <c r="AE151" s="89"/>
      <c r="AF151" s="107">
        <f t="shared" si="50"/>
        <v>0</v>
      </c>
      <c r="AG151" s="108">
        <f t="shared" si="51"/>
        <v>0</v>
      </c>
      <c r="AI151" s="92">
        <v>8.9</v>
      </c>
      <c r="AJ151" s="93">
        <f t="shared" si="52"/>
        <v>0</v>
      </c>
      <c r="AK151" s="94">
        <f t="shared" si="53"/>
        <v>0</v>
      </c>
      <c r="AL151" s="95">
        <v>5.346</v>
      </c>
      <c r="AM151" s="93">
        <f t="shared" si="54"/>
        <v>0</v>
      </c>
      <c r="AN151" s="94">
        <f t="shared" si="55"/>
        <v>0</v>
      </c>
      <c r="AO151" s="95">
        <f>IF($F161=0,2*3.14*(0.089/2),2*3.14*((0.089/2)+($F161/1000)))</f>
        <v>0.27946</v>
      </c>
      <c r="AP151" s="109">
        <f>IF($F162=0,2*3.14*(0.089/2),2*3.14*((0.089/2)+($F162/1000)))</f>
        <v>0.27946</v>
      </c>
      <c r="AQ151" s="98">
        <f t="shared" si="56"/>
        <v>0</v>
      </c>
      <c r="AR151" s="94">
        <f t="shared" si="57"/>
        <v>0</v>
      </c>
      <c r="AS151" s="100">
        <f t="shared" si="58"/>
        <v>0</v>
      </c>
      <c r="AT151" s="93">
        <f t="shared" si="59"/>
        <v>0</v>
      </c>
      <c r="AU151" s="493"/>
      <c r="AV151" s="388"/>
      <c r="AW151" s="388"/>
      <c r="AX151" s="389"/>
    </row>
    <row r="152" spans="1:50" ht="12" customHeight="1">
      <c r="A152" s="434" t="s">
        <v>49</v>
      </c>
      <c r="B152" s="435"/>
      <c r="C152" s="435"/>
      <c r="D152" s="110">
        <v>12.98</v>
      </c>
      <c r="E152" s="111">
        <v>0.358902</v>
      </c>
      <c r="F152" s="112">
        <v>8.99</v>
      </c>
      <c r="G152" s="83"/>
      <c r="H152" s="84"/>
      <c r="I152" s="84"/>
      <c r="J152" s="84"/>
      <c r="K152" s="84"/>
      <c r="L152" s="83"/>
      <c r="M152" s="84"/>
      <c r="N152" s="84"/>
      <c r="O152" s="84"/>
      <c r="P152" s="84"/>
      <c r="Q152" s="83"/>
      <c r="R152" s="84"/>
      <c r="S152" s="84"/>
      <c r="T152" s="84"/>
      <c r="U152" s="105"/>
      <c r="V152" s="83"/>
      <c r="W152" s="84"/>
      <c r="X152" s="84"/>
      <c r="Y152" s="84"/>
      <c r="Z152" s="84"/>
      <c r="AA152" s="436">
        <f t="shared" si="48"/>
        <v>0</v>
      </c>
      <c r="AB152" s="437"/>
      <c r="AC152" s="438">
        <f t="shared" si="49"/>
        <v>0</v>
      </c>
      <c r="AD152" s="439"/>
      <c r="AE152" s="89"/>
      <c r="AF152" s="107">
        <f t="shared" si="50"/>
        <v>0</v>
      </c>
      <c r="AG152" s="108">
        <f t="shared" si="51"/>
        <v>0</v>
      </c>
      <c r="AI152" s="134">
        <v>12.98</v>
      </c>
      <c r="AJ152" s="113">
        <f t="shared" si="52"/>
        <v>0</v>
      </c>
      <c r="AK152" s="114">
        <f t="shared" si="53"/>
        <v>0</v>
      </c>
      <c r="AL152" s="115">
        <v>8.99</v>
      </c>
      <c r="AM152" s="113">
        <f t="shared" si="54"/>
        <v>0</v>
      </c>
      <c r="AN152" s="114">
        <f t="shared" si="55"/>
        <v>0</v>
      </c>
      <c r="AO152" s="115">
        <f>IF($F161=0,2*3.14*(0.1143/2),2*3.14*((0.1143/2)+($F161/1000)))</f>
        <v>0.358902</v>
      </c>
      <c r="AP152" s="116">
        <f>IF($F162=0,2*3.14*(0.1143/2),2*3.14*((0.1143/2)+($F162/1000)))</f>
        <v>0.358902</v>
      </c>
      <c r="AQ152" s="117">
        <f t="shared" si="56"/>
        <v>0</v>
      </c>
      <c r="AR152" s="114">
        <f t="shared" si="57"/>
        <v>0</v>
      </c>
      <c r="AS152" s="118">
        <f t="shared" si="58"/>
        <v>0</v>
      </c>
      <c r="AT152" s="113">
        <f t="shared" si="59"/>
        <v>0</v>
      </c>
      <c r="AU152" s="101"/>
      <c r="AV152" s="46"/>
      <c r="AW152" s="46"/>
      <c r="AX152" s="46"/>
    </row>
    <row r="153" spans="1:50" ht="3" customHeight="1">
      <c r="A153" s="410"/>
      <c r="B153" s="411"/>
      <c r="C153" s="411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20"/>
      <c r="AB153" s="120"/>
      <c r="AC153" s="424"/>
      <c r="AD153" s="425"/>
      <c r="AE153" s="89"/>
      <c r="AF153" s="107">
        <f t="shared" si="50"/>
        <v>0</v>
      </c>
      <c r="AG153" s="108">
        <f t="shared" si="51"/>
        <v>0</v>
      </c>
      <c r="AI153" s="92"/>
      <c r="AJ153" s="93"/>
      <c r="AK153" s="94"/>
      <c r="AL153" s="95"/>
      <c r="AM153" s="93">
        <f t="shared" si="54"/>
        <v>0</v>
      </c>
      <c r="AN153" s="94">
        <f t="shared" si="55"/>
        <v>0</v>
      </c>
      <c r="AO153" s="95"/>
      <c r="AP153" s="121"/>
      <c r="AQ153" s="98">
        <f>(SUM(D153:H153))*AO153</f>
        <v>0</v>
      </c>
      <c r="AR153" s="93">
        <f>(SUM(O153:T153))*$AP153</f>
        <v>0</v>
      </c>
      <c r="AS153" s="98"/>
      <c r="AT153" s="93"/>
      <c r="AU153" s="101"/>
      <c r="AV153" s="46"/>
      <c r="AW153" s="46"/>
      <c r="AX153" s="46"/>
    </row>
    <row r="154" spans="1:50" ht="12" customHeight="1">
      <c r="A154" s="426" t="s">
        <v>50</v>
      </c>
      <c r="B154" s="427"/>
      <c r="C154" s="427"/>
      <c r="D154" s="122">
        <v>17.65</v>
      </c>
      <c r="E154" s="123">
        <v>0.5202979999999999</v>
      </c>
      <c r="F154" s="124">
        <v>13.68</v>
      </c>
      <c r="G154" s="83"/>
      <c r="H154" s="84"/>
      <c r="I154" s="84"/>
      <c r="J154" s="84"/>
      <c r="K154" s="84"/>
      <c r="L154" s="83"/>
      <c r="M154" s="84"/>
      <c r="N154" s="84"/>
      <c r="O154" s="84"/>
      <c r="P154" s="84"/>
      <c r="Q154" s="83"/>
      <c r="R154" s="84"/>
      <c r="S154" s="84"/>
      <c r="T154" s="84"/>
      <c r="U154" s="105"/>
      <c r="V154" s="83"/>
      <c r="W154" s="84"/>
      <c r="X154" s="84"/>
      <c r="Y154" s="84"/>
      <c r="Z154" s="84"/>
      <c r="AA154" s="428">
        <f>(SUM(G154:P154))</f>
        <v>0</v>
      </c>
      <c r="AB154" s="429"/>
      <c r="AC154" s="430">
        <f>(SUM(Q154:Z154))</f>
        <v>0</v>
      </c>
      <c r="AD154" s="431"/>
      <c r="AE154" s="125"/>
      <c r="AF154" s="107">
        <f t="shared" si="50"/>
        <v>0</v>
      </c>
      <c r="AG154" s="108">
        <f t="shared" si="51"/>
        <v>0</v>
      </c>
      <c r="AH154" s="98"/>
      <c r="AI154" s="92">
        <v>17.65</v>
      </c>
      <c r="AJ154" s="93">
        <f>+AF154*$AI154</f>
        <v>0</v>
      </c>
      <c r="AK154" s="94">
        <f>+AG154*$AI154</f>
        <v>0</v>
      </c>
      <c r="AL154" s="92">
        <v>13.68</v>
      </c>
      <c r="AM154" s="93">
        <f t="shared" si="54"/>
        <v>0</v>
      </c>
      <c r="AN154" s="94">
        <f t="shared" si="55"/>
        <v>0</v>
      </c>
      <c r="AO154" s="126">
        <f>IF($U161=0,2*3.14*(0.1397/2),2*3.14*((0.1397/2)+($U161/1000)))</f>
        <v>0.438658</v>
      </c>
      <c r="AP154" s="127">
        <f>IF($U162=0,2*3.14*(0.1397/2),2*3.14*((0.1397/2)+($U162/1000)))</f>
        <v>0.438658</v>
      </c>
      <c r="AQ154" s="100">
        <f>(SUM(G154:K154))*AO154</f>
        <v>0</v>
      </c>
      <c r="AR154" s="93">
        <f>(SUM(Q154:U154))*$AP154</f>
        <v>0</v>
      </c>
      <c r="AS154" s="93">
        <f>SUM(L154:P154)*$AO154</f>
        <v>0</v>
      </c>
      <c r="AT154" s="93">
        <f>SUM(V154:Z154)*$AP154</f>
        <v>0</v>
      </c>
      <c r="AU154" s="460"/>
      <c r="AV154" s="384" t="s">
        <v>31</v>
      </c>
      <c r="AW154" s="384"/>
      <c r="AX154" s="385"/>
    </row>
    <row r="155" spans="1:50" ht="12" customHeight="1" thickBot="1">
      <c r="A155" s="412" t="s">
        <v>51</v>
      </c>
      <c r="B155" s="413"/>
      <c r="C155" s="413"/>
      <c r="D155" s="128">
        <v>21.12</v>
      </c>
      <c r="E155" s="129">
        <v>0.610102</v>
      </c>
      <c r="F155" s="130">
        <v>17.67</v>
      </c>
      <c r="G155" s="83"/>
      <c r="H155" s="84"/>
      <c r="I155" s="84"/>
      <c r="J155" s="84"/>
      <c r="K155" s="84"/>
      <c r="L155" s="83"/>
      <c r="M155" s="84"/>
      <c r="N155" s="84"/>
      <c r="O155" s="84"/>
      <c r="P155" s="84"/>
      <c r="Q155" s="83"/>
      <c r="R155" s="84"/>
      <c r="S155" s="84"/>
      <c r="T155" s="84"/>
      <c r="U155" s="105"/>
      <c r="V155" s="83"/>
      <c r="W155" s="84"/>
      <c r="X155" s="84"/>
      <c r="Y155" s="84"/>
      <c r="Z155" s="106"/>
      <c r="AA155" s="440">
        <f>(SUM(G155:P155))</f>
        <v>0</v>
      </c>
      <c r="AB155" s="441"/>
      <c r="AC155" s="442">
        <f>(SUM(Q155:Z155))</f>
        <v>0</v>
      </c>
      <c r="AD155" s="443"/>
      <c r="AE155" s="125"/>
      <c r="AF155" s="132">
        <f t="shared" si="50"/>
        <v>0</v>
      </c>
      <c r="AG155" s="133">
        <f t="shared" si="51"/>
        <v>0</v>
      </c>
      <c r="AH155" s="98"/>
      <c r="AI155" s="135">
        <v>21.12</v>
      </c>
      <c r="AJ155" s="113">
        <f>+AF155*$AI155</f>
        <v>0</v>
      </c>
      <c r="AK155" s="114">
        <f>+AG155*$AI155</f>
        <v>0</v>
      </c>
      <c r="AL155" s="135">
        <v>17.67</v>
      </c>
      <c r="AM155" s="113">
        <f t="shared" si="54"/>
        <v>0</v>
      </c>
      <c r="AN155" s="114">
        <f t="shared" si="55"/>
        <v>0</v>
      </c>
      <c r="AO155" s="115">
        <f>IF($U161=0,2*3.14*(0.1683/2),2*3.14*((0.1683/2)+($U161/1000)))</f>
        <v>0.528462</v>
      </c>
      <c r="AP155" s="136">
        <f>IF($U162=0,2*3.14*(0.1683/2),2*3.14*((0.1683/2)+($U162/1000)))</f>
        <v>0.528462</v>
      </c>
      <c r="AQ155" s="118">
        <f>(SUM(G155:K155))*AO155</f>
        <v>0</v>
      </c>
      <c r="AR155" s="113">
        <f>(SUM(Q155:U155))*$AP155</f>
        <v>0</v>
      </c>
      <c r="AS155" s="113">
        <f>SUM(L155:P155)*$AO155</f>
        <v>0</v>
      </c>
      <c r="AT155" s="113">
        <f>SUM(V155:Z155)*$AP155</f>
        <v>0</v>
      </c>
      <c r="AU155" s="461"/>
      <c r="AV155" s="386"/>
      <c r="AW155" s="386"/>
      <c r="AX155" s="387"/>
    </row>
    <row r="156" spans="1:50" ht="3" customHeight="1" thickBot="1">
      <c r="A156" s="137"/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40"/>
      <c r="AB156" s="140"/>
      <c r="AC156" s="140"/>
      <c r="AD156" s="141"/>
      <c r="AE156" s="125"/>
      <c r="AF156" s="142"/>
      <c r="AG156" s="142"/>
      <c r="AH156" s="98"/>
      <c r="AI156" s="143"/>
      <c r="AJ156" s="98"/>
      <c r="AK156" s="98"/>
      <c r="AL156" s="144"/>
      <c r="AM156" s="98"/>
      <c r="AN156" s="98"/>
      <c r="AO156" s="145"/>
      <c r="AP156" s="145"/>
      <c r="AQ156" s="98"/>
      <c r="AR156" s="98"/>
      <c r="AS156" s="98"/>
      <c r="AT156" s="98"/>
      <c r="AU156" s="461"/>
      <c r="AV156" s="386"/>
      <c r="AW156" s="386"/>
      <c r="AX156" s="387"/>
    </row>
    <row r="157" spans="1:50" s="155" customFormat="1" ht="14.1" customHeight="1">
      <c r="A157" s="146" t="s">
        <v>32</v>
      </c>
      <c r="B157" s="147"/>
      <c r="C157" s="147"/>
      <c r="D157" s="147"/>
      <c r="E157" s="147"/>
      <c r="F157" s="147"/>
      <c r="G157" s="147"/>
      <c r="H157" s="148" t="s">
        <v>33</v>
      </c>
      <c r="I157" s="444">
        <f>+(SUM(AJ143:AJ155))*(1+F158/100)</f>
        <v>0</v>
      </c>
      <c r="J157" s="444"/>
      <c r="K157" s="149" t="s">
        <v>22</v>
      </c>
      <c r="L157" s="445" t="s">
        <v>34</v>
      </c>
      <c r="M157" s="447">
        <f>+(SUM(AJ143:AJ155)+SUM(AK143:AK155))*(1+F158/100)</f>
        <v>0</v>
      </c>
      <c r="N157" s="447"/>
      <c r="O157" s="449" t="s">
        <v>22</v>
      </c>
      <c r="P157" s="146" t="s">
        <v>35</v>
      </c>
      <c r="Q157" s="150"/>
      <c r="R157" s="150"/>
      <c r="S157" s="150"/>
      <c r="T157" s="150"/>
      <c r="U157" s="151"/>
      <c r="V157" s="151"/>
      <c r="W157" s="152" t="s">
        <v>33</v>
      </c>
      <c r="X157" s="451">
        <f>+SUM(AM143:AM155)*(1+U158/100)</f>
        <v>0</v>
      </c>
      <c r="Y157" s="451"/>
      <c r="Z157" s="153" t="s">
        <v>23</v>
      </c>
      <c r="AA157" s="452" t="s">
        <v>34</v>
      </c>
      <c r="AB157" s="454">
        <f>+X157+X158</f>
        <v>0</v>
      </c>
      <c r="AC157" s="454"/>
      <c r="AD157" s="456" t="s">
        <v>23</v>
      </c>
      <c r="AE157" s="154"/>
      <c r="AI157" s="156"/>
      <c r="AL157" s="157"/>
      <c r="AO157" s="156"/>
      <c r="AP157" s="156"/>
      <c r="AU157" s="461"/>
      <c r="AV157" s="386"/>
      <c r="AW157" s="386"/>
      <c r="AX157" s="387"/>
    </row>
    <row r="158" spans="1:50" s="155" customFormat="1" ht="14.1" customHeight="1" thickBot="1">
      <c r="A158" s="158" t="s">
        <v>36</v>
      </c>
      <c r="B158" s="159"/>
      <c r="C158" s="159"/>
      <c r="D158" s="159"/>
      <c r="E158" s="159"/>
      <c r="F158" s="160"/>
      <c r="G158" s="161" t="s">
        <v>13</v>
      </c>
      <c r="H158" s="162" t="s">
        <v>37</v>
      </c>
      <c r="I158" s="458">
        <f>+(SUM(AK143:AK155))*(1+F158/100)</f>
        <v>0</v>
      </c>
      <c r="J158" s="458"/>
      <c r="K158" s="163" t="s">
        <v>22</v>
      </c>
      <c r="L158" s="446"/>
      <c r="M158" s="448"/>
      <c r="N158" s="448"/>
      <c r="O158" s="450"/>
      <c r="P158" s="158" t="s">
        <v>36</v>
      </c>
      <c r="Q158" s="151"/>
      <c r="R158" s="151"/>
      <c r="S158" s="151"/>
      <c r="T158" s="151"/>
      <c r="U158" s="160"/>
      <c r="V158" s="164" t="s">
        <v>13</v>
      </c>
      <c r="W158" s="165" t="s">
        <v>37</v>
      </c>
      <c r="X158" s="459">
        <f>+SUM(AN143:AN155)*(1+U158/100)</f>
        <v>0</v>
      </c>
      <c r="Y158" s="459"/>
      <c r="Z158" s="166" t="s">
        <v>23</v>
      </c>
      <c r="AA158" s="453"/>
      <c r="AB158" s="455"/>
      <c r="AC158" s="455"/>
      <c r="AD158" s="457"/>
      <c r="AL158" s="157"/>
      <c r="AO158" s="156"/>
      <c r="AP158" s="156"/>
      <c r="AU158" s="461"/>
      <c r="AV158" s="386"/>
      <c r="AW158" s="386"/>
      <c r="AX158" s="387"/>
    </row>
    <row r="159" spans="1:50" s="155" customFormat="1" ht="3" customHeight="1">
      <c r="A159" s="168"/>
      <c r="B159" s="169"/>
      <c r="C159" s="170"/>
      <c r="D159" s="171"/>
      <c r="E159" s="172"/>
      <c r="F159" s="172"/>
      <c r="G159" s="173"/>
      <c r="H159" s="174"/>
      <c r="I159" s="171"/>
      <c r="J159" s="175"/>
      <c r="K159" s="175"/>
      <c r="L159" s="176"/>
      <c r="M159" s="177"/>
      <c r="N159" s="171"/>
      <c r="O159" s="178"/>
      <c r="P159" s="179"/>
      <c r="Q159" s="179"/>
      <c r="R159" s="178"/>
      <c r="S159" s="180"/>
      <c r="T159" s="181"/>
      <c r="U159" s="182"/>
      <c r="V159" s="182"/>
      <c r="W159" s="183"/>
      <c r="X159" s="184"/>
      <c r="Y159" s="185"/>
      <c r="Z159" s="186"/>
      <c r="AA159" s="183"/>
      <c r="AB159" s="187"/>
      <c r="AC159" s="188"/>
      <c r="AD159" s="189"/>
      <c r="AE159" s="190"/>
      <c r="AF159" s="154"/>
      <c r="AG159" s="191"/>
      <c r="AL159" s="157"/>
      <c r="AO159" s="156"/>
      <c r="AP159" s="156"/>
      <c r="AU159" s="461"/>
      <c r="AV159" s="386"/>
      <c r="AW159" s="386"/>
      <c r="AX159" s="387"/>
    </row>
    <row r="160" spans="1:50" s="155" customFormat="1" ht="12.75" customHeight="1">
      <c r="A160" s="192"/>
      <c r="B160" s="193"/>
      <c r="C160" s="194"/>
      <c r="D160" s="195"/>
      <c r="E160" s="196"/>
      <c r="F160" s="196"/>
      <c r="G160" s="463" t="s">
        <v>38</v>
      </c>
      <c r="H160" s="464"/>
      <c r="I160" s="464"/>
      <c r="J160" s="464"/>
      <c r="K160" s="464"/>
      <c r="L160" s="464"/>
      <c r="M160" s="464"/>
      <c r="N160" s="464"/>
      <c r="O160" s="464"/>
      <c r="P160" s="464"/>
      <c r="Q160" s="464"/>
      <c r="R160" s="464"/>
      <c r="S160" s="464"/>
      <c r="T160" s="464"/>
      <c r="U160" s="464"/>
      <c r="V160" s="464"/>
      <c r="W160" s="464"/>
      <c r="X160" s="465"/>
      <c r="Y160" s="197"/>
      <c r="Z160" s="197"/>
      <c r="AA160" s="197"/>
      <c r="AB160" s="197"/>
      <c r="AC160" s="198"/>
      <c r="AD160" s="199"/>
      <c r="AE160" s="190"/>
      <c r="AF160" s="154"/>
      <c r="AG160" s="191"/>
      <c r="AL160" s="157"/>
      <c r="AO160" s="156"/>
      <c r="AP160" s="156"/>
      <c r="AU160" s="461"/>
      <c r="AV160" s="386"/>
      <c r="AW160" s="386"/>
      <c r="AX160" s="387"/>
    </row>
    <row r="161" spans="1:50" s="155" customFormat="1" ht="15.75" customHeight="1">
      <c r="A161" s="404" t="s">
        <v>39</v>
      </c>
      <c r="B161" s="405"/>
      <c r="C161" s="200"/>
      <c r="D161" s="201" t="s">
        <v>40</v>
      </c>
      <c r="E161" s="202" t="s">
        <v>41</v>
      </c>
      <c r="F161" s="203"/>
      <c r="G161" s="204" t="s">
        <v>42</v>
      </c>
      <c r="H161" s="202" t="s">
        <v>33</v>
      </c>
      <c r="I161" s="406">
        <f>SUM(AQ143:AQ152)*(1+F163/100)</f>
        <v>0</v>
      </c>
      <c r="J161" s="406"/>
      <c r="K161" s="205" t="s">
        <v>24</v>
      </c>
      <c r="L161" s="206" t="s">
        <v>37</v>
      </c>
      <c r="M161" s="407">
        <f>SUM(AR143:AR152)*(1+F163/100)</f>
        <v>0</v>
      </c>
      <c r="N161" s="407"/>
      <c r="O161" s="207" t="s">
        <v>24</v>
      </c>
      <c r="P161" s="408" t="s">
        <v>43</v>
      </c>
      <c r="Q161" s="409"/>
      <c r="R161" s="200"/>
      <c r="S161" s="208" t="s">
        <v>40</v>
      </c>
      <c r="T161" s="209" t="s">
        <v>41</v>
      </c>
      <c r="U161" s="210"/>
      <c r="V161" s="207" t="s">
        <v>42</v>
      </c>
      <c r="W161" s="211" t="s">
        <v>33</v>
      </c>
      <c r="X161" s="399">
        <f>+SUM(AQ154:AQ155)*(1+U163/100)</f>
        <v>0</v>
      </c>
      <c r="Y161" s="399"/>
      <c r="Z161" s="212" t="s">
        <v>24</v>
      </c>
      <c r="AA161" s="213" t="s">
        <v>37</v>
      </c>
      <c r="AB161" s="397">
        <f>SUM(AR154:AR155)*(1+U163/100)</f>
        <v>0</v>
      </c>
      <c r="AC161" s="397"/>
      <c r="AD161" s="214" t="s">
        <v>24</v>
      </c>
      <c r="AE161" s="215"/>
      <c r="AL161" s="157"/>
      <c r="AO161" s="156"/>
      <c r="AP161" s="156"/>
      <c r="AU161" s="461"/>
      <c r="AV161" s="386"/>
      <c r="AW161" s="386"/>
      <c r="AX161" s="387"/>
    </row>
    <row r="162" spans="1:50" ht="15" customHeight="1">
      <c r="A162" s="523" t="s">
        <v>52</v>
      </c>
      <c r="B162" s="402"/>
      <c r="C162" s="216"/>
      <c r="D162" s="217" t="s">
        <v>44</v>
      </c>
      <c r="E162" s="218" t="s">
        <v>41</v>
      </c>
      <c r="F162" s="219"/>
      <c r="G162" s="220" t="s">
        <v>42</v>
      </c>
      <c r="H162" s="221" t="s">
        <v>33</v>
      </c>
      <c r="I162" s="403">
        <f>+SUM(AS143:AS152)*(1+F163/100)</f>
        <v>0</v>
      </c>
      <c r="J162" s="403"/>
      <c r="K162" s="222" t="s">
        <v>24</v>
      </c>
      <c r="L162" s="223" t="s">
        <v>37</v>
      </c>
      <c r="M162" s="398">
        <f>SUM(AT143:AT152)*(1+F163/100)</f>
        <v>0</v>
      </c>
      <c r="N162" s="398"/>
      <c r="O162" s="224" t="s">
        <v>24</v>
      </c>
      <c r="P162" s="420" t="s">
        <v>52</v>
      </c>
      <c r="Q162" s="421"/>
      <c r="R162" s="225"/>
      <c r="S162" s="226" t="s">
        <v>44</v>
      </c>
      <c r="T162" s="227" t="s">
        <v>41</v>
      </c>
      <c r="U162" s="228"/>
      <c r="V162" s="229" t="s">
        <v>42</v>
      </c>
      <c r="W162" s="230" t="s">
        <v>33</v>
      </c>
      <c r="X162" s="403">
        <f>+SUM(AS154:AS155)*(1+U163/100)</f>
        <v>0</v>
      </c>
      <c r="Y162" s="403"/>
      <c r="Z162" s="231" t="s">
        <v>24</v>
      </c>
      <c r="AA162" s="227" t="s">
        <v>37</v>
      </c>
      <c r="AB162" s="398">
        <f>SUM(AT154:AT155)*(1+U163/100)</f>
        <v>0</v>
      </c>
      <c r="AC162" s="398"/>
      <c r="AD162" s="232" t="s">
        <v>24</v>
      </c>
      <c r="AE162" s="233"/>
      <c r="AG162" s="155"/>
      <c r="AH162" s="155"/>
      <c r="AI162" s="155"/>
      <c r="AJ162" s="155"/>
      <c r="AL162" s="234"/>
      <c r="AO162" s="235"/>
      <c r="AP162" s="235"/>
      <c r="AU162" s="461"/>
      <c r="AV162" s="386"/>
      <c r="AW162" s="386"/>
      <c r="AX162" s="387"/>
    </row>
    <row r="163" spans="1:50" ht="14.1" customHeight="1" thickBot="1">
      <c r="A163" s="158" t="s">
        <v>36</v>
      </c>
      <c r="B163" s="159"/>
      <c r="C163" s="159"/>
      <c r="D163" s="159"/>
      <c r="E163" s="159"/>
      <c r="F163" s="236"/>
      <c r="G163" s="237" t="s">
        <v>13</v>
      </c>
      <c r="H163" s="238" t="s">
        <v>34</v>
      </c>
      <c r="I163" s="400">
        <f>+I161+I162</f>
        <v>0</v>
      </c>
      <c r="J163" s="400"/>
      <c r="K163" s="239" t="s">
        <v>24</v>
      </c>
      <c r="L163" s="240" t="s">
        <v>34</v>
      </c>
      <c r="M163" s="396">
        <f>+M161+M162</f>
        <v>0</v>
      </c>
      <c r="N163" s="396"/>
      <c r="O163" s="224" t="s">
        <v>24</v>
      </c>
      <c r="P163" s="241" t="s">
        <v>36</v>
      </c>
      <c r="Q163" s="242"/>
      <c r="R163" s="242"/>
      <c r="S163" s="242"/>
      <c r="T163" s="243"/>
      <c r="U163" s="244"/>
      <c r="V163" s="245" t="s">
        <v>13</v>
      </c>
      <c r="W163" s="246" t="s">
        <v>34</v>
      </c>
      <c r="X163" s="400">
        <f>+X161+X162</f>
        <v>0</v>
      </c>
      <c r="Y163" s="400"/>
      <c r="Z163" s="247" t="s">
        <v>24</v>
      </c>
      <c r="AA163" s="240" t="s">
        <v>34</v>
      </c>
      <c r="AB163" s="396">
        <f>+AB161+AB162</f>
        <v>0</v>
      </c>
      <c r="AC163" s="396"/>
      <c r="AD163" s="232" t="s">
        <v>24</v>
      </c>
      <c r="AE163" s="233"/>
      <c r="AG163" s="155"/>
      <c r="AH163" s="155"/>
      <c r="AI163" s="155"/>
      <c r="AJ163" s="155"/>
      <c r="AL163" s="234"/>
      <c r="AO163" s="235"/>
      <c r="AP163" s="235"/>
      <c r="AU163" s="461"/>
      <c r="AV163" s="386"/>
      <c r="AW163" s="386"/>
      <c r="AX163" s="387"/>
    </row>
    <row r="164" spans="1:50" ht="14.1" customHeight="1" thickBot="1" thickTop="1">
      <c r="A164" s="466" t="s">
        <v>53</v>
      </c>
      <c r="B164" s="467"/>
      <c r="C164" s="467"/>
      <c r="D164" s="467"/>
      <c r="E164" s="467"/>
      <c r="F164" s="467"/>
      <c r="G164" s="467"/>
      <c r="H164" s="467"/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467"/>
      <c r="T164" s="467"/>
      <c r="U164" s="467"/>
      <c r="V164" s="467"/>
      <c r="W164" s="467"/>
      <c r="X164" s="467"/>
      <c r="Y164" s="467"/>
      <c r="Z164" s="467"/>
      <c r="AA164" s="467"/>
      <c r="AB164" s="467"/>
      <c r="AC164" s="467"/>
      <c r="AD164" s="468"/>
      <c r="AE164" s="248"/>
      <c r="AF164" s="248"/>
      <c r="AG164" s="248"/>
      <c r="AH164" s="155"/>
      <c r="AI164" s="235"/>
      <c r="AL164" s="234"/>
      <c r="AO164" s="235"/>
      <c r="AP164" s="235"/>
      <c r="AU164" s="462"/>
      <c r="AV164" s="388"/>
      <c r="AW164" s="388"/>
      <c r="AX164" s="389"/>
    </row>
    <row r="170" ht="13.5" thickBot="1"/>
    <row r="171" spans="1:46" ht="15" customHeight="1">
      <c r="A171" s="3" t="s">
        <v>2</v>
      </c>
      <c r="B171" s="4"/>
      <c r="C171" s="5"/>
      <c r="D171" s="6"/>
      <c r="E171" s="7"/>
      <c r="F171" s="7"/>
      <c r="G171" s="7"/>
      <c r="H171" s="7"/>
      <c r="I171" s="8"/>
      <c r="J171" s="502"/>
      <c r="K171" s="503"/>
      <c r="L171" s="503"/>
      <c r="M171" s="503"/>
      <c r="N171" s="503"/>
      <c r="O171" s="503"/>
      <c r="P171" s="503"/>
      <c r="Q171" s="503"/>
      <c r="R171" s="503"/>
      <c r="S171" s="503"/>
      <c r="T171" s="503"/>
      <c r="U171" s="503"/>
      <c r="V171" s="503"/>
      <c r="W171" s="504"/>
      <c r="X171" s="9" t="s">
        <v>3</v>
      </c>
      <c r="Y171" s="6"/>
      <c r="Z171" s="10"/>
      <c r="AA171" s="11"/>
      <c r="AB171" s="505"/>
      <c r="AC171" s="506"/>
      <c r="AD171" s="507"/>
      <c r="AE171" s="12"/>
      <c r="AF171" s="12"/>
      <c r="AG171" s="12"/>
      <c r="AK171" s="14"/>
      <c r="AL171" s="15"/>
      <c r="AM171" s="15"/>
      <c r="AN171" s="15"/>
      <c r="AO171" s="16"/>
      <c r="AP171" s="16"/>
      <c r="AQ171" s="16"/>
      <c r="AR171" s="16"/>
      <c r="AS171" s="17"/>
      <c r="AT171" s="17"/>
    </row>
    <row r="172" spans="1:50" ht="15" customHeight="1" thickBot="1">
      <c r="A172" s="18" t="s">
        <v>45</v>
      </c>
      <c r="B172" s="19"/>
      <c r="C172" s="19"/>
      <c r="D172" s="19"/>
      <c r="E172" s="19"/>
      <c r="F172" s="19"/>
      <c r="G172" s="19"/>
      <c r="H172" s="19"/>
      <c r="I172" s="20"/>
      <c r="J172" s="508"/>
      <c r="K172" s="509"/>
      <c r="L172" s="509"/>
      <c r="M172" s="509"/>
      <c r="N172" s="509"/>
      <c r="O172" s="509"/>
      <c r="P172" s="509"/>
      <c r="Q172" s="509"/>
      <c r="R172" s="509"/>
      <c r="S172" s="509"/>
      <c r="T172" s="509"/>
      <c r="U172" s="509"/>
      <c r="V172" s="509"/>
      <c r="W172" s="510"/>
      <c r="X172" s="21" t="s">
        <v>4</v>
      </c>
      <c r="Y172" s="22"/>
      <c r="Z172" s="23"/>
      <c r="AA172" s="24"/>
      <c r="AB172" s="511"/>
      <c r="AC172" s="512"/>
      <c r="AD172" s="513"/>
      <c r="AE172" s="25"/>
      <c r="AF172" s="26"/>
      <c r="AG172" s="26"/>
      <c r="AH172" s="27"/>
      <c r="AK172" s="28"/>
      <c r="AL172" s="28"/>
      <c r="AM172" s="28"/>
      <c r="AN172" s="28"/>
      <c r="AO172" s="28"/>
      <c r="AP172" s="28"/>
      <c r="AQ172" s="28"/>
      <c r="AR172" s="29"/>
      <c r="AU172" s="460"/>
      <c r="AV172" s="384" t="s">
        <v>5</v>
      </c>
      <c r="AW172" s="384"/>
      <c r="AX172" s="385"/>
    </row>
    <row r="173" spans="1:50" ht="18.75" customHeight="1">
      <c r="A173" s="514" t="s">
        <v>6</v>
      </c>
      <c r="B173" s="515"/>
      <c r="C173" s="515"/>
      <c r="D173" s="516" t="s">
        <v>7</v>
      </c>
      <c r="E173" s="516" t="s">
        <v>8</v>
      </c>
      <c r="F173" s="518" t="s">
        <v>71</v>
      </c>
      <c r="G173" s="520"/>
      <c r="H173" s="414"/>
      <c r="I173" s="414"/>
      <c r="J173" s="414"/>
      <c r="K173" s="417"/>
      <c r="L173" s="414"/>
      <c r="M173" s="414"/>
      <c r="N173" s="414"/>
      <c r="O173" s="414"/>
      <c r="P173" s="417"/>
      <c r="Q173" s="414"/>
      <c r="R173" s="414"/>
      <c r="S173" s="414"/>
      <c r="T173" s="414"/>
      <c r="U173" s="417"/>
      <c r="V173" s="414"/>
      <c r="W173" s="414"/>
      <c r="X173" s="414"/>
      <c r="Y173" s="414"/>
      <c r="Z173" s="414"/>
      <c r="AA173" s="469" t="s">
        <v>9</v>
      </c>
      <c r="AB173" s="470"/>
      <c r="AC173" s="470"/>
      <c r="AD173" s="471"/>
      <c r="AE173" s="31"/>
      <c r="AF173" s="32"/>
      <c r="AG173" s="33"/>
      <c r="AH173" s="34"/>
      <c r="AI173" s="35" t="s">
        <v>10</v>
      </c>
      <c r="AJ173" s="36" t="s">
        <v>72</v>
      </c>
      <c r="AK173" s="37"/>
      <c r="AL173" s="38" t="s">
        <v>73</v>
      </c>
      <c r="AM173" s="36" t="s">
        <v>74</v>
      </c>
      <c r="AN173" s="39"/>
      <c r="AO173" s="40" t="s">
        <v>11</v>
      </c>
      <c r="AP173" s="41" t="s">
        <v>75</v>
      </c>
      <c r="AQ173" s="42" t="s">
        <v>76</v>
      </c>
      <c r="AR173" s="43"/>
      <c r="AS173" s="42" t="s">
        <v>77</v>
      </c>
      <c r="AT173" s="44"/>
      <c r="AU173" s="461"/>
      <c r="AV173" s="386"/>
      <c r="AW173" s="386"/>
      <c r="AX173" s="387"/>
    </row>
    <row r="174" spans="1:50" ht="12" customHeight="1">
      <c r="A174" s="390" t="s">
        <v>92</v>
      </c>
      <c r="B174" s="391"/>
      <c r="C174" s="392"/>
      <c r="D174" s="517"/>
      <c r="E174" s="517"/>
      <c r="F174" s="519"/>
      <c r="G174" s="521"/>
      <c r="H174" s="415"/>
      <c r="I174" s="415"/>
      <c r="J174" s="415"/>
      <c r="K174" s="418"/>
      <c r="L174" s="415"/>
      <c r="M174" s="415"/>
      <c r="N174" s="415"/>
      <c r="O174" s="415"/>
      <c r="P174" s="418"/>
      <c r="Q174" s="415"/>
      <c r="R174" s="415"/>
      <c r="S174" s="415"/>
      <c r="T174" s="415"/>
      <c r="U174" s="418"/>
      <c r="V174" s="415"/>
      <c r="W174" s="415"/>
      <c r="X174" s="415"/>
      <c r="Y174" s="415"/>
      <c r="Z174" s="415"/>
      <c r="AA174" s="47" t="s">
        <v>12</v>
      </c>
      <c r="AB174" s="472">
        <v>10</v>
      </c>
      <c r="AC174" s="473"/>
      <c r="AD174" s="48" t="s">
        <v>13</v>
      </c>
      <c r="AE174" s="49"/>
      <c r="AF174" s="50"/>
      <c r="AG174" s="51"/>
      <c r="AH174" s="34"/>
      <c r="AI174" s="52"/>
      <c r="AJ174" s="53"/>
      <c r="AK174" s="54"/>
      <c r="AL174" s="55"/>
      <c r="AM174" s="56"/>
      <c r="AN174" s="57"/>
      <c r="AO174" s="58"/>
      <c r="AP174" s="59"/>
      <c r="AQ174" s="60"/>
      <c r="AR174" s="61"/>
      <c r="AS174" s="60"/>
      <c r="AT174" s="62"/>
      <c r="AU174" s="461"/>
      <c r="AV174" s="386"/>
      <c r="AW174" s="386"/>
      <c r="AX174" s="387"/>
    </row>
    <row r="175" spans="1:50" ht="12" customHeight="1">
      <c r="A175" s="393"/>
      <c r="B175" s="394"/>
      <c r="C175" s="395"/>
      <c r="D175" s="517"/>
      <c r="E175" s="517"/>
      <c r="F175" s="519"/>
      <c r="G175" s="522"/>
      <c r="H175" s="416"/>
      <c r="I175" s="416"/>
      <c r="J175" s="416"/>
      <c r="K175" s="419"/>
      <c r="L175" s="416"/>
      <c r="M175" s="416"/>
      <c r="N175" s="416"/>
      <c r="O175" s="416"/>
      <c r="P175" s="419"/>
      <c r="Q175" s="416"/>
      <c r="R175" s="416"/>
      <c r="S175" s="416"/>
      <c r="T175" s="416"/>
      <c r="U175" s="419"/>
      <c r="V175" s="416"/>
      <c r="W175" s="416"/>
      <c r="X175" s="416"/>
      <c r="Y175" s="416"/>
      <c r="Z175" s="416"/>
      <c r="AA175" s="474" t="s">
        <v>14</v>
      </c>
      <c r="AB175" s="475"/>
      <c r="AC175" s="478" t="s">
        <v>15</v>
      </c>
      <c r="AD175" s="479"/>
      <c r="AE175" s="63"/>
      <c r="AF175" s="50"/>
      <c r="AG175" s="51"/>
      <c r="AH175" s="34"/>
      <c r="AI175" s="52"/>
      <c r="AJ175" s="53"/>
      <c r="AK175" s="54"/>
      <c r="AL175" s="55"/>
      <c r="AM175" s="56"/>
      <c r="AN175" s="57"/>
      <c r="AO175" s="58"/>
      <c r="AP175" s="59"/>
      <c r="AQ175" s="64" t="s">
        <v>16</v>
      </c>
      <c r="AR175" s="65" t="s">
        <v>17</v>
      </c>
      <c r="AS175" s="64" t="s">
        <v>16</v>
      </c>
      <c r="AT175" s="66" t="s">
        <v>17</v>
      </c>
      <c r="AU175" s="462"/>
      <c r="AV175" s="388"/>
      <c r="AW175" s="388"/>
      <c r="AX175" s="389"/>
    </row>
    <row r="176" spans="1:50" ht="15" customHeight="1">
      <c r="A176" s="482" t="s">
        <v>18</v>
      </c>
      <c r="B176" s="483"/>
      <c r="C176" s="483"/>
      <c r="D176" s="68" t="s">
        <v>19</v>
      </c>
      <c r="E176" s="68" t="s">
        <v>20</v>
      </c>
      <c r="F176" s="69" t="s">
        <v>21</v>
      </c>
      <c r="G176" s="484" t="s">
        <v>78</v>
      </c>
      <c r="H176" s="485"/>
      <c r="I176" s="485"/>
      <c r="J176" s="485"/>
      <c r="K176" s="486"/>
      <c r="L176" s="484" t="s">
        <v>79</v>
      </c>
      <c r="M176" s="485"/>
      <c r="N176" s="485"/>
      <c r="O176" s="485"/>
      <c r="P176" s="486"/>
      <c r="Q176" s="487" t="s">
        <v>80</v>
      </c>
      <c r="R176" s="488"/>
      <c r="S176" s="488"/>
      <c r="T176" s="488"/>
      <c r="U176" s="489"/>
      <c r="V176" s="487" t="s">
        <v>81</v>
      </c>
      <c r="W176" s="488"/>
      <c r="X176" s="488"/>
      <c r="Y176" s="488"/>
      <c r="Z176" s="490"/>
      <c r="AA176" s="476"/>
      <c r="AB176" s="477"/>
      <c r="AC176" s="480"/>
      <c r="AD176" s="481"/>
      <c r="AE176" s="63"/>
      <c r="AF176" s="70"/>
      <c r="AH176" s="71"/>
      <c r="AI176" s="72"/>
      <c r="AJ176" s="73" t="s">
        <v>22</v>
      </c>
      <c r="AK176" s="74" t="s">
        <v>22</v>
      </c>
      <c r="AL176" s="75"/>
      <c r="AM176" s="76" t="s">
        <v>23</v>
      </c>
      <c r="AN176" s="77" t="s">
        <v>23</v>
      </c>
      <c r="AO176" s="72"/>
      <c r="AP176" s="78"/>
      <c r="AQ176" s="72" t="s">
        <v>24</v>
      </c>
      <c r="AR176" s="74" t="s">
        <v>24</v>
      </c>
      <c r="AS176" s="72" t="s">
        <v>24</v>
      </c>
      <c r="AT176" s="79" t="s">
        <v>24</v>
      </c>
      <c r="AW176" s="46"/>
      <c r="AX176" s="46"/>
    </row>
    <row r="177" spans="1:50" ht="12" customHeight="1">
      <c r="A177" s="496" t="s">
        <v>25</v>
      </c>
      <c r="B177" s="497"/>
      <c r="C177" s="497"/>
      <c r="D177" s="80">
        <v>0.89</v>
      </c>
      <c r="E177" s="81">
        <v>0.054008</v>
      </c>
      <c r="F177" s="82">
        <v>0.152</v>
      </c>
      <c r="G177" s="83"/>
      <c r="H177" s="84"/>
      <c r="I177" s="84"/>
      <c r="J177" s="84"/>
      <c r="K177" s="84"/>
      <c r="L177" s="83"/>
      <c r="M177" s="84"/>
      <c r="N177" s="84"/>
      <c r="O177" s="85"/>
      <c r="P177" s="85"/>
      <c r="Q177" s="86"/>
      <c r="R177" s="85"/>
      <c r="S177" s="85"/>
      <c r="T177" s="85"/>
      <c r="U177" s="87"/>
      <c r="V177" s="86"/>
      <c r="W177" s="85"/>
      <c r="X177" s="85"/>
      <c r="Y177" s="85"/>
      <c r="Z177" s="88"/>
      <c r="AA177" s="498">
        <f aca="true" t="shared" si="60" ref="AA177:AA186">(SUM(G177:P177))*(1+$AB$4/100)</f>
        <v>0</v>
      </c>
      <c r="AB177" s="499"/>
      <c r="AC177" s="500">
        <f aca="true" t="shared" si="61" ref="AC177:AC186">(SUM(Q177:Z177))*(1+$AB$4/100)</f>
        <v>0</v>
      </c>
      <c r="AD177" s="501"/>
      <c r="AE177" s="89"/>
      <c r="AF177" s="90">
        <f aca="true" t="shared" si="62" ref="AF177:AF189">SUM(G177:P177)</f>
        <v>0</v>
      </c>
      <c r="AG177" s="91">
        <f aca="true" t="shared" si="63" ref="AG177:AG189">SUM(Q177:Z177)</f>
        <v>0</v>
      </c>
      <c r="AI177" s="92">
        <v>0.89</v>
      </c>
      <c r="AJ177" s="93">
        <f aca="true" t="shared" si="64" ref="AJ177:AJ186">+AF177*$AI177</f>
        <v>0</v>
      </c>
      <c r="AK177" s="94">
        <f aca="true" t="shared" si="65" ref="AK177:AK186">+AG177*$AI177</f>
        <v>0</v>
      </c>
      <c r="AL177" s="95">
        <v>0.152</v>
      </c>
      <c r="AM177" s="93">
        <f aca="true" t="shared" si="66" ref="AM177:AM189">(SUM(G177:P177))*AL177</f>
        <v>0</v>
      </c>
      <c r="AN177" s="94">
        <f aca="true" t="shared" si="67" ref="AN177:AN189">(SUM(Q177:Z177))*AL177</f>
        <v>0</v>
      </c>
      <c r="AO177" s="96">
        <f>IF($F195=0,2*3.14*(0.0172/2),2*3.14*((0.0172/2)+($F195/1000)))</f>
        <v>0.054008</v>
      </c>
      <c r="AP177" s="97">
        <f>IF($F196=0,2*3.14*(0.0172/2),2*3.14*((0.0172/2)+($F196/1000)))</f>
        <v>0.054008</v>
      </c>
      <c r="AQ177" s="98">
        <f aca="true" t="shared" si="68" ref="AQ177:AQ186">(SUM(G177:K177))*AO177</f>
        <v>0</v>
      </c>
      <c r="AR177" s="99">
        <f aca="true" t="shared" si="69" ref="AR177:AR186">(SUM(Q177:U177))*$AP177</f>
        <v>0</v>
      </c>
      <c r="AS177" s="100">
        <f aca="true" t="shared" si="70" ref="AS177:AS186">SUM(L177:P177)*$AO177</f>
        <v>0</v>
      </c>
      <c r="AT177" s="93">
        <f aca="true" t="shared" si="71" ref="AT177:AT186">SUM(V177:Z177)*$AP177</f>
        <v>0</v>
      </c>
      <c r="AU177" s="491"/>
      <c r="AV177" s="384" t="s">
        <v>93</v>
      </c>
      <c r="AW177" s="384"/>
      <c r="AX177" s="385"/>
    </row>
    <row r="178" spans="1:50" ht="12" customHeight="1">
      <c r="A178" s="412" t="s">
        <v>26</v>
      </c>
      <c r="B178" s="413"/>
      <c r="C178" s="413"/>
      <c r="D178" s="102">
        <v>1.28</v>
      </c>
      <c r="E178" s="103">
        <v>0.066882</v>
      </c>
      <c r="F178" s="104">
        <v>0.235</v>
      </c>
      <c r="G178" s="83"/>
      <c r="H178" s="84"/>
      <c r="I178" s="84"/>
      <c r="J178" s="84"/>
      <c r="K178" s="84"/>
      <c r="L178" s="83"/>
      <c r="M178" s="84"/>
      <c r="N178" s="84"/>
      <c r="O178" s="84"/>
      <c r="P178" s="84"/>
      <c r="Q178" s="83"/>
      <c r="R178" s="84"/>
      <c r="S178" s="84"/>
      <c r="T178" s="84"/>
      <c r="U178" s="105"/>
      <c r="V178" s="83"/>
      <c r="W178" s="84"/>
      <c r="X178" s="84"/>
      <c r="Y178" s="84"/>
      <c r="Z178" s="106"/>
      <c r="AA178" s="422">
        <f t="shared" si="60"/>
        <v>0</v>
      </c>
      <c r="AB178" s="423"/>
      <c r="AC178" s="432">
        <f t="shared" si="61"/>
        <v>0</v>
      </c>
      <c r="AD178" s="433"/>
      <c r="AE178" s="89"/>
      <c r="AF178" s="107">
        <f t="shared" si="62"/>
        <v>0</v>
      </c>
      <c r="AG178" s="108">
        <f t="shared" si="63"/>
        <v>0</v>
      </c>
      <c r="AI178" s="92">
        <v>1.28</v>
      </c>
      <c r="AJ178" s="93">
        <f t="shared" si="64"/>
        <v>0</v>
      </c>
      <c r="AK178" s="94">
        <f t="shared" si="65"/>
        <v>0</v>
      </c>
      <c r="AL178" s="95">
        <v>0.235</v>
      </c>
      <c r="AM178" s="93">
        <f t="shared" si="66"/>
        <v>0</v>
      </c>
      <c r="AN178" s="94">
        <f t="shared" si="67"/>
        <v>0</v>
      </c>
      <c r="AO178" s="95">
        <f>IF($F195=0,2*3.14*(0.0213/2),2*3.14*((0.0213/2)+($F195/1000)))</f>
        <v>0.066882</v>
      </c>
      <c r="AP178" s="109">
        <f>IF($F196=0,2*3.14*(0.0213/2),2*3.14*((0.0213/2)+($F196/1000)))</f>
        <v>0.066882</v>
      </c>
      <c r="AQ178" s="98">
        <f t="shared" si="68"/>
        <v>0</v>
      </c>
      <c r="AR178" s="94">
        <f t="shared" si="69"/>
        <v>0</v>
      </c>
      <c r="AS178" s="100">
        <f t="shared" si="70"/>
        <v>0</v>
      </c>
      <c r="AT178" s="93">
        <f t="shared" si="71"/>
        <v>0</v>
      </c>
      <c r="AU178" s="492"/>
      <c r="AV178" s="386"/>
      <c r="AW178" s="386"/>
      <c r="AX178" s="387"/>
    </row>
    <row r="179" spans="1:50" ht="12" customHeight="1">
      <c r="A179" s="412" t="s">
        <v>27</v>
      </c>
      <c r="B179" s="413"/>
      <c r="C179" s="413"/>
      <c r="D179" s="102">
        <v>1.65</v>
      </c>
      <c r="E179" s="103">
        <v>0.084466</v>
      </c>
      <c r="F179" s="104">
        <v>0.412</v>
      </c>
      <c r="G179" s="83"/>
      <c r="H179" s="84"/>
      <c r="I179" s="84"/>
      <c r="J179" s="84"/>
      <c r="K179" s="84"/>
      <c r="L179" s="83"/>
      <c r="M179" s="84"/>
      <c r="N179" s="84"/>
      <c r="O179" s="84"/>
      <c r="P179" s="84"/>
      <c r="Q179" s="83"/>
      <c r="R179" s="84"/>
      <c r="S179" s="84"/>
      <c r="T179" s="84"/>
      <c r="U179" s="105"/>
      <c r="V179" s="83"/>
      <c r="W179" s="84"/>
      <c r="X179" s="84"/>
      <c r="Y179" s="84"/>
      <c r="Z179" s="106"/>
      <c r="AA179" s="422">
        <f t="shared" si="60"/>
        <v>0</v>
      </c>
      <c r="AB179" s="423"/>
      <c r="AC179" s="432">
        <f t="shared" si="61"/>
        <v>0</v>
      </c>
      <c r="AD179" s="433"/>
      <c r="AE179" s="89"/>
      <c r="AF179" s="107">
        <f t="shared" si="62"/>
        <v>0</v>
      </c>
      <c r="AG179" s="108">
        <f t="shared" si="63"/>
        <v>0</v>
      </c>
      <c r="AI179" s="92">
        <v>1.65</v>
      </c>
      <c r="AJ179" s="93">
        <f t="shared" si="64"/>
        <v>0</v>
      </c>
      <c r="AK179" s="94">
        <f t="shared" si="65"/>
        <v>0</v>
      </c>
      <c r="AL179" s="95">
        <v>0.412</v>
      </c>
      <c r="AM179" s="93">
        <f t="shared" si="66"/>
        <v>0</v>
      </c>
      <c r="AN179" s="94">
        <f t="shared" si="67"/>
        <v>0</v>
      </c>
      <c r="AO179" s="95">
        <f>IF($F195=0,2*3.14*(0.0269/2),2*3.14*((0.0269/2)+($F195/1000)))</f>
        <v>0.084466</v>
      </c>
      <c r="AP179" s="109">
        <f>IF($F196=0,2*3.14*(0.0269/2),2*3.14*((0.0269/2)+($F196/1000)))</f>
        <v>0.084466</v>
      </c>
      <c r="AQ179" s="98">
        <f t="shared" si="68"/>
        <v>0</v>
      </c>
      <c r="AR179" s="94">
        <f t="shared" si="69"/>
        <v>0</v>
      </c>
      <c r="AS179" s="100">
        <f t="shared" si="70"/>
        <v>0</v>
      </c>
      <c r="AT179" s="93">
        <f t="shared" si="71"/>
        <v>0</v>
      </c>
      <c r="AU179" s="492"/>
      <c r="AV179" s="386"/>
      <c r="AW179" s="386"/>
      <c r="AX179" s="387"/>
    </row>
    <row r="180" spans="1:50" ht="12" customHeight="1">
      <c r="A180" s="412" t="s">
        <v>28</v>
      </c>
      <c r="B180" s="413"/>
      <c r="C180" s="413"/>
      <c r="D180" s="102">
        <v>2.53</v>
      </c>
      <c r="E180" s="103">
        <v>0.10581800000000001</v>
      </c>
      <c r="F180" s="104">
        <v>0.507</v>
      </c>
      <c r="G180" s="83"/>
      <c r="H180" s="84"/>
      <c r="I180" s="84"/>
      <c r="J180" s="84"/>
      <c r="K180" s="84"/>
      <c r="L180" s="83"/>
      <c r="M180" s="84"/>
      <c r="N180" s="84"/>
      <c r="O180" s="84"/>
      <c r="P180" s="84"/>
      <c r="Q180" s="83"/>
      <c r="R180" s="84"/>
      <c r="S180" s="84"/>
      <c r="T180" s="84"/>
      <c r="U180" s="105"/>
      <c r="V180" s="83"/>
      <c r="W180" s="84"/>
      <c r="X180" s="84"/>
      <c r="Y180" s="84"/>
      <c r="Z180" s="106"/>
      <c r="AA180" s="422">
        <f t="shared" si="60"/>
        <v>0</v>
      </c>
      <c r="AB180" s="423"/>
      <c r="AC180" s="432">
        <f t="shared" si="61"/>
        <v>0</v>
      </c>
      <c r="AD180" s="433"/>
      <c r="AE180" s="89"/>
      <c r="AF180" s="107">
        <f t="shared" si="62"/>
        <v>0</v>
      </c>
      <c r="AG180" s="108">
        <f t="shared" si="63"/>
        <v>0</v>
      </c>
      <c r="AI180" s="92">
        <v>2.53</v>
      </c>
      <c r="AJ180" s="93">
        <f t="shared" si="64"/>
        <v>0</v>
      </c>
      <c r="AK180" s="94">
        <f t="shared" si="65"/>
        <v>0</v>
      </c>
      <c r="AL180" s="95">
        <v>0.507</v>
      </c>
      <c r="AM180" s="93">
        <f t="shared" si="66"/>
        <v>0</v>
      </c>
      <c r="AN180" s="94">
        <f t="shared" si="67"/>
        <v>0</v>
      </c>
      <c r="AO180" s="95">
        <f>IF($F195=0,2*3.14*(0.0337/2),2*3.14*((0.0337/2)+($F195/1000)))</f>
        <v>0.10581800000000001</v>
      </c>
      <c r="AP180" s="109">
        <f>IF($F196=0,2*3.14*(0.0337/2),2*3.14*((0.0337/2)+($F196/1000)))</f>
        <v>0.10581800000000001</v>
      </c>
      <c r="AQ180" s="98">
        <f t="shared" si="68"/>
        <v>0</v>
      </c>
      <c r="AR180" s="94">
        <f t="shared" si="69"/>
        <v>0</v>
      </c>
      <c r="AS180" s="100">
        <f t="shared" si="70"/>
        <v>0</v>
      </c>
      <c r="AT180" s="93">
        <f t="shared" si="71"/>
        <v>0</v>
      </c>
      <c r="AU180" s="492"/>
      <c r="AV180" s="386"/>
      <c r="AW180" s="386"/>
      <c r="AX180" s="387"/>
    </row>
    <row r="181" spans="1:50" ht="12" customHeight="1">
      <c r="A181" s="412" t="s">
        <v>29</v>
      </c>
      <c r="B181" s="413"/>
      <c r="C181" s="413"/>
      <c r="D181" s="102">
        <v>3.26</v>
      </c>
      <c r="E181" s="103">
        <v>0.133136</v>
      </c>
      <c r="F181" s="104">
        <v>0.845</v>
      </c>
      <c r="G181" s="83"/>
      <c r="H181" s="84"/>
      <c r="I181" s="84"/>
      <c r="J181" s="84"/>
      <c r="K181" s="84"/>
      <c r="L181" s="83"/>
      <c r="M181" s="84"/>
      <c r="N181" s="84"/>
      <c r="O181" s="84"/>
      <c r="P181" s="84"/>
      <c r="Q181" s="83"/>
      <c r="R181" s="84"/>
      <c r="S181" s="84"/>
      <c r="T181" s="84"/>
      <c r="U181" s="105"/>
      <c r="V181" s="83"/>
      <c r="W181" s="84"/>
      <c r="X181" s="84"/>
      <c r="Y181" s="84"/>
      <c r="Z181" s="106"/>
      <c r="AA181" s="422">
        <f t="shared" si="60"/>
        <v>0</v>
      </c>
      <c r="AB181" s="423"/>
      <c r="AC181" s="432">
        <f t="shared" si="61"/>
        <v>0</v>
      </c>
      <c r="AD181" s="433"/>
      <c r="AE181" s="89"/>
      <c r="AF181" s="107">
        <f t="shared" si="62"/>
        <v>0</v>
      </c>
      <c r="AG181" s="108">
        <f t="shared" si="63"/>
        <v>0</v>
      </c>
      <c r="AI181" s="92">
        <v>3.26</v>
      </c>
      <c r="AJ181" s="93">
        <f t="shared" si="64"/>
        <v>0</v>
      </c>
      <c r="AK181" s="94">
        <f t="shared" si="65"/>
        <v>0</v>
      </c>
      <c r="AL181" s="95">
        <v>0.845</v>
      </c>
      <c r="AM181" s="93">
        <f t="shared" si="66"/>
        <v>0</v>
      </c>
      <c r="AN181" s="94">
        <f t="shared" si="67"/>
        <v>0</v>
      </c>
      <c r="AO181" s="95">
        <f>IF($F195=0,2*3.14*(0.0424/2),2*3.14*((0.0424/2)+($F195/1000)))</f>
        <v>0.133136</v>
      </c>
      <c r="AP181" s="109">
        <f>IF($F196=0,2*3.14*(0.0424/2),2*3.14*((0.0424/2)+($F196/1000)))</f>
        <v>0.133136</v>
      </c>
      <c r="AQ181" s="98">
        <f t="shared" si="68"/>
        <v>0</v>
      </c>
      <c r="AR181" s="94">
        <f t="shared" si="69"/>
        <v>0</v>
      </c>
      <c r="AS181" s="100">
        <f t="shared" si="70"/>
        <v>0</v>
      </c>
      <c r="AT181" s="93">
        <f t="shared" si="71"/>
        <v>0</v>
      </c>
      <c r="AU181" s="492"/>
      <c r="AV181" s="386"/>
      <c r="AW181" s="386"/>
      <c r="AX181" s="387"/>
    </row>
    <row r="182" spans="1:50" ht="12" customHeight="1">
      <c r="A182" s="494" t="s">
        <v>30</v>
      </c>
      <c r="B182" s="495"/>
      <c r="C182" s="495"/>
      <c r="D182" s="102">
        <v>3.75</v>
      </c>
      <c r="E182" s="103">
        <v>0.15166200000000002</v>
      </c>
      <c r="F182" s="104">
        <v>1.213</v>
      </c>
      <c r="G182" s="83"/>
      <c r="H182" s="84"/>
      <c r="I182" s="84"/>
      <c r="J182" s="84"/>
      <c r="K182" s="84"/>
      <c r="L182" s="83"/>
      <c r="M182" s="84"/>
      <c r="N182" s="84"/>
      <c r="O182" s="84"/>
      <c r="P182" s="84"/>
      <c r="Q182" s="83"/>
      <c r="R182" s="84"/>
      <c r="S182" s="84"/>
      <c r="T182" s="84"/>
      <c r="U182" s="105"/>
      <c r="V182" s="83"/>
      <c r="W182" s="84"/>
      <c r="X182" s="84"/>
      <c r="Y182" s="84"/>
      <c r="Z182" s="106"/>
      <c r="AA182" s="422">
        <f t="shared" si="60"/>
        <v>0</v>
      </c>
      <c r="AB182" s="423"/>
      <c r="AC182" s="432">
        <f t="shared" si="61"/>
        <v>0</v>
      </c>
      <c r="AD182" s="433"/>
      <c r="AE182" s="89"/>
      <c r="AF182" s="107">
        <f t="shared" si="62"/>
        <v>0</v>
      </c>
      <c r="AG182" s="108">
        <f t="shared" si="63"/>
        <v>0</v>
      </c>
      <c r="AI182" s="92">
        <v>3.75</v>
      </c>
      <c r="AJ182" s="93">
        <f t="shared" si="64"/>
        <v>0</v>
      </c>
      <c r="AK182" s="94">
        <f t="shared" si="65"/>
        <v>0</v>
      </c>
      <c r="AL182" s="95">
        <v>1.213</v>
      </c>
      <c r="AM182" s="93">
        <f t="shared" si="66"/>
        <v>0</v>
      </c>
      <c r="AN182" s="94">
        <f t="shared" si="67"/>
        <v>0</v>
      </c>
      <c r="AO182" s="95">
        <f>IF($F195=0,2*3.14*(0.0483/2),2*3.14*((0.0483/2)+($F195/1000)))</f>
        <v>0.15166200000000002</v>
      </c>
      <c r="AP182" s="109">
        <f>IF($F196=0,2*3.14*(0.0483/2),2*3.14*((0.0483/2)+($F196/1000)))</f>
        <v>0.15166200000000002</v>
      </c>
      <c r="AQ182" s="98">
        <f t="shared" si="68"/>
        <v>0</v>
      </c>
      <c r="AR182" s="94">
        <f t="shared" si="69"/>
        <v>0</v>
      </c>
      <c r="AS182" s="100">
        <f t="shared" si="70"/>
        <v>0</v>
      </c>
      <c r="AT182" s="93">
        <f t="shared" si="71"/>
        <v>0</v>
      </c>
      <c r="AU182" s="492"/>
      <c r="AV182" s="386"/>
      <c r="AW182" s="386"/>
      <c r="AX182" s="387"/>
    </row>
    <row r="183" spans="1:50" ht="12" customHeight="1">
      <c r="A183" s="412" t="s">
        <v>1</v>
      </c>
      <c r="B183" s="413"/>
      <c r="C183" s="413"/>
      <c r="D183" s="102">
        <v>5.29</v>
      </c>
      <c r="E183" s="103">
        <v>0.189342</v>
      </c>
      <c r="F183" s="104">
        <v>2.058</v>
      </c>
      <c r="G183" s="83"/>
      <c r="H183" s="84"/>
      <c r="I183" s="84"/>
      <c r="J183" s="84"/>
      <c r="K183" s="84"/>
      <c r="L183" s="83"/>
      <c r="M183" s="84"/>
      <c r="N183" s="84"/>
      <c r="O183" s="84"/>
      <c r="P183" s="84"/>
      <c r="Q183" s="83"/>
      <c r="R183" s="84"/>
      <c r="S183" s="84"/>
      <c r="T183" s="84"/>
      <c r="U183" s="105"/>
      <c r="V183" s="83"/>
      <c r="W183" s="84"/>
      <c r="X183" s="84"/>
      <c r="Y183" s="84"/>
      <c r="Z183" s="106"/>
      <c r="AA183" s="422">
        <f t="shared" si="60"/>
        <v>0</v>
      </c>
      <c r="AB183" s="423"/>
      <c r="AC183" s="432">
        <f t="shared" si="61"/>
        <v>0</v>
      </c>
      <c r="AD183" s="433"/>
      <c r="AE183" s="89"/>
      <c r="AF183" s="107">
        <f t="shared" si="62"/>
        <v>0</v>
      </c>
      <c r="AG183" s="108">
        <f t="shared" si="63"/>
        <v>0</v>
      </c>
      <c r="AI183" s="92">
        <v>5.29</v>
      </c>
      <c r="AJ183" s="93">
        <f t="shared" si="64"/>
        <v>0</v>
      </c>
      <c r="AK183" s="94">
        <f t="shared" si="65"/>
        <v>0</v>
      </c>
      <c r="AL183" s="95">
        <v>2.058</v>
      </c>
      <c r="AM183" s="93">
        <f t="shared" si="66"/>
        <v>0</v>
      </c>
      <c r="AN183" s="94">
        <f t="shared" si="67"/>
        <v>0</v>
      </c>
      <c r="AO183" s="95">
        <f>IF($F195=0,2*3.14*(0.0603/2),2*3.14*((0.0603/2)+($F195/1000)))</f>
        <v>0.189342</v>
      </c>
      <c r="AP183" s="109">
        <f>IF($F196=0,2*3.14*(0.0603/2),2*3.14*((0.0603/2)+($F196/1000)))</f>
        <v>0.189342</v>
      </c>
      <c r="AQ183" s="98">
        <f t="shared" si="68"/>
        <v>0</v>
      </c>
      <c r="AR183" s="94">
        <f t="shared" si="69"/>
        <v>0</v>
      </c>
      <c r="AS183" s="100">
        <f t="shared" si="70"/>
        <v>0</v>
      </c>
      <c r="AT183" s="93">
        <f t="shared" si="71"/>
        <v>0</v>
      </c>
      <c r="AU183" s="492"/>
      <c r="AV183" s="386"/>
      <c r="AW183" s="386"/>
      <c r="AX183" s="387"/>
    </row>
    <row r="184" spans="1:50" ht="12" customHeight="1">
      <c r="A184" s="412" t="s">
        <v>47</v>
      </c>
      <c r="B184" s="413"/>
      <c r="C184" s="413"/>
      <c r="D184" s="102">
        <v>6.79</v>
      </c>
      <c r="E184" s="103">
        <v>0.238954</v>
      </c>
      <c r="F184" s="104">
        <v>3.882</v>
      </c>
      <c r="G184" s="83"/>
      <c r="H184" s="84"/>
      <c r="I184" s="84"/>
      <c r="J184" s="84"/>
      <c r="K184" s="84"/>
      <c r="L184" s="83"/>
      <c r="M184" s="84"/>
      <c r="N184" s="84"/>
      <c r="O184" s="84"/>
      <c r="P184" s="84"/>
      <c r="Q184" s="83"/>
      <c r="R184" s="84"/>
      <c r="S184" s="84"/>
      <c r="T184" s="84"/>
      <c r="U184" s="105"/>
      <c r="V184" s="83"/>
      <c r="W184" s="84"/>
      <c r="X184" s="84"/>
      <c r="Y184" s="84"/>
      <c r="Z184" s="106"/>
      <c r="AA184" s="422">
        <f t="shared" si="60"/>
        <v>0</v>
      </c>
      <c r="AB184" s="423"/>
      <c r="AC184" s="432">
        <f t="shared" si="61"/>
        <v>0</v>
      </c>
      <c r="AD184" s="433"/>
      <c r="AE184" s="89"/>
      <c r="AF184" s="107">
        <f t="shared" si="62"/>
        <v>0</v>
      </c>
      <c r="AG184" s="108">
        <f t="shared" si="63"/>
        <v>0</v>
      </c>
      <c r="AI184" s="92">
        <v>6.79</v>
      </c>
      <c r="AJ184" s="93">
        <f t="shared" si="64"/>
        <v>0</v>
      </c>
      <c r="AK184" s="94">
        <f t="shared" si="65"/>
        <v>0</v>
      </c>
      <c r="AL184" s="95">
        <v>3.882</v>
      </c>
      <c r="AM184" s="93">
        <f t="shared" si="66"/>
        <v>0</v>
      </c>
      <c r="AN184" s="94">
        <f t="shared" si="67"/>
        <v>0</v>
      </c>
      <c r="AO184" s="95">
        <f>IF($F195=0,2*3.14*(0.0761/2),2*3.14*((0.0761/2)+($F195/1000)))</f>
        <v>0.238954</v>
      </c>
      <c r="AP184" s="109">
        <f>IF($F196=0,2*3.14*(0.0761/2),2*3.14*((0.0761/2)+($F196/1000)))</f>
        <v>0.238954</v>
      </c>
      <c r="AQ184" s="98">
        <f t="shared" si="68"/>
        <v>0</v>
      </c>
      <c r="AR184" s="94">
        <f t="shared" si="69"/>
        <v>0</v>
      </c>
      <c r="AS184" s="100">
        <f t="shared" si="70"/>
        <v>0</v>
      </c>
      <c r="AT184" s="93">
        <f t="shared" si="71"/>
        <v>0</v>
      </c>
      <c r="AU184" s="492"/>
      <c r="AV184" s="386"/>
      <c r="AW184" s="386"/>
      <c r="AX184" s="387"/>
    </row>
    <row r="185" spans="1:50" ht="12" customHeight="1">
      <c r="A185" s="412" t="s">
        <v>48</v>
      </c>
      <c r="B185" s="413"/>
      <c r="C185" s="413"/>
      <c r="D185" s="102">
        <v>8.9</v>
      </c>
      <c r="E185" s="103">
        <v>0.27946</v>
      </c>
      <c r="F185" s="104">
        <v>5.346</v>
      </c>
      <c r="G185" s="83"/>
      <c r="H185" s="84"/>
      <c r="I185" s="84"/>
      <c r="J185" s="84"/>
      <c r="K185" s="84"/>
      <c r="L185" s="83"/>
      <c r="M185" s="84"/>
      <c r="N185" s="84"/>
      <c r="O185" s="84"/>
      <c r="P185" s="84"/>
      <c r="Q185" s="83"/>
      <c r="R185" s="84"/>
      <c r="S185" s="84"/>
      <c r="T185" s="84"/>
      <c r="U185" s="105"/>
      <c r="V185" s="83"/>
      <c r="W185" s="84"/>
      <c r="X185" s="84"/>
      <c r="Y185" s="84"/>
      <c r="Z185" s="106"/>
      <c r="AA185" s="422">
        <f t="shared" si="60"/>
        <v>0</v>
      </c>
      <c r="AB185" s="423"/>
      <c r="AC185" s="432">
        <f t="shared" si="61"/>
        <v>0</v>
      </c>
      <c r="AD185" s="433"/>
      <c r="AE185" s="89"/>
      <c r="AF185" s="107">
        <f t="shared" si="62"/>
        <v>0</v>
      </c>
      <c r="AG185" s="108">
        <f t="shared" si="63"/>
        <v>0</v>
      </c>
      <c r="AI185" s="92">
        <v>8.9</v>
      </c>
      <c r="AJ185" s="93">
        <f t="shared" si="64"/>
        <v>0</v>
      </c>
      <c r="AK185" s="94">
        <f t="shared" si="65"/>
        <v>0</v>
      </c>
      <c r="AL185" s="95">
        <v>5.346</v>
      </c>
      <c r="AM185" s="93">
        <f t="shared" si="66"/>
        <v>0</v>
      </c>
      <c r="AN185" s="94">
        <f t="shared" si="67"/>
        <v>0</v>
      </c>
      <c r="AO185" s="95">
        <f>IF($F195=0,2*3.14*(0.089/2),2*3.14*((0.089/2)+($F195/1000)))</f>
        <v>0.27946</v>
      </c>
      <c r="AP185" s="109">
        <f>IF($F196=0,2*3.14*(0.089/2),2*3.14*((0.089/2)+($F196/1000)))</f>
        <v>0.27946</v>
      </c>
      <c r="AQ185" s="98">
        <f t="shared" si="68"/>
        <v>0</v>
      </c>
      <c r="AR185" s="94">
        <f t="shared" si="69"/>
        <v>0</v>
      </c>
      <c r="AS185" s="100">
        <f t="shared" si="70"/>
        <v>0</v>
      </c>
      <c r="AT185" s="93">
        <f t="shared" si="71"/>
        <v>0</v>
      </c>
      <c r="AU185" s="493"/>
      <c r="AV185" s="388"/>
      <c r="AW185" s="388"/>
      <c r="AX185" s="389"/>
    </row>
    <row r="186" spans="1:50" ht="12" customHeight="1">
      <c r="A186" s="434" t="s">
        <v>49</v>
      </c>
      <c r="B186" s="435"/>
      <c r="C186" s="435"/>
      <c r="D186" s="110">
        <v>12.98</v>
      </c>
      <c r="E186" s="111">
        <v>0.358902</v>
      </c>
      <c r="F186" s="112">
        <v>8.99</v>
      </c>
      <c r="G186" s="83"/>
      <c r="H186" s="84"/>
      <c r="I186" s="84"/>
      <c r="J186" s="84"/>
      <c r="K186" s="84"/>
      <c r="L186" s="83"/>
      <c r="M186" s="84"/>
      <c r="N186" s="84"/>
      <c r="O186" s="84"/>
      <c r="P186" s="84"/>
      <c r="Q186" s="83"/>
      <c r="R186" s="84"/>
      <c r="S186" s="84"/>
      <c r="T186" s="84"/>
      <c r="U186" s="105"/>
      <c r="V186" s="83"/>
      <c r="W186" s="84"/>
      <c r="X186" s="84"/>
      <c r="Y186" s="84"/>
      <c r="Z186" s="84"/>
      <c r="AA186" s="436">
        <f t="shared" si="60"/>
        <v>0</v>
      </c>
      <c r="AB186" s="437"/>
      <c r="AC186" s="438">
        <f t="shared" si="61"/>
        <v>0</v>
      </c>
      <c r="AD186" s="439"/>
      <c r="AE186" s="89"/>
      <c r="AF186" s="107">
        <f t="shared" si="62"/>
        <v>0</v>
      </c>
      <c r="AG186" s="108">
        <f t="shared" si="63"/>
        <v>0</v>
      </c>
      <c r="AI186" s="134">
        <v>12.98</v>
      </c>
      <c r="AJ186" s="113">
        <f t="shared" si="64"/>
        <v>0</v>
      </c>
      <c r="AK186" s="114">
        <f t="shared" si="65"/>
        <v>0</v>
      </c>
      <c r="AL186" s="115">
        <v>8.99</v>
      </c>
      <c r="AM186" s="113">
        <f t="shared" si="66"/>
        <v>0</v>
      </c>
      <c r="AN186" s="114">
        <f t="shared" si="67"/>
        <v>0</v>
      </c>
      <c r="AO186" s="115">
        <f>IF($F195=0,2*3.14*(0.1143/2),2*3.14*((0.1143/2)+($F195/1000)))</f>
        <v>0.358902</v>
      </c>
      <c r="AP186" s="116">
        <f>IF($F196=0,2*3.14*(0.1143/2),2*3.14*((0.1143/2)+($F196/1000)))</f>
        <v>0.358902</v>
      </c>
      <c r="AQ186" s="117">
        <f t="shared" si="68"/>
        <v>0</v>
      </c>
      <c r="AR186" s="114">
        <f t="shared" si="69"/>
        <v>0</v>
      </c>
      <c r="AS186" s="118">
        <f t="shared" si="70"/>
        <v>0</v>
      </c>
      <c r="AT186" s="113">
        <f t="shared" si="71"/>
        <v>0</v>
      </c>
      <c r="AU186" s="101"/>
      <c r="AV186" s="46"/>
      <c r="AW186" s="46"/>
      <c r="AX186" s="46"/>
    </row>
    <row r="187" spans="1:50" ht="3" customHeight="1">
      <c r="A187" s="410"/>
      <c r="B187" s="411"/>
      <c r="C187" s="411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20"/>
      <c r="AB187" s="120"/>
      <c r="AC187" s="424"/>
      <c r="AD187" s="425"/>
      <c r="AE187" s="89"/>
      <c r="AF187" s="107">
        <f t="shared" si="62"/>
        <v>0</v>
      </c>
      <c r="AG187" s="108">
        <f t="shared" si="63"/>
        <v>0</v>
      </c>
      <c r="AI187" s="92"/>
      <c r="AJ187" s="93"/>
      <c r="AK187" s="94"/>
      <c r="AL187" s="95"/>
      <c r="AM187" s="93">
        <f t="shared" si="66"/>
        <v>0</v>
      </c>
      <c r="AN187" s="94">
        <f t="shared" si="67"/>
        <v>0</v>
      </c>
      <c r="AO187" s="95"/>
      <c r="AP187" s="121"/>
      <c r="AQ187" s="98">
        <f>(SUM(D187:H187))*AO187</f>
        <v>0</v>
      </c>
      <c r="AR187" s="93">
        <f>(SUM(O187:T187))*$AP187</f>
        <v>0</v>
      </c>
      <c r="AS187" s="98"/>
      <c r="AT187" s="93"/>
      <c r="AU187" s="101"/>
      <c r="AV187" s="46"/>
      <c r="AW187" s="46"/>
      <c r="AX187" s="46"/>
    </row>
    <row r="188" spans="1:50" ht="12" customHeight="1">
      <c r="A188" s="426" t="s">
        <v>50</v>
      </c>
      <c r="B188" s="427"/>
      <c r="C188" s="427"/>
      <c r="D188" s="122">
        <v>17.65</v>
      </c>
      <c r="E188" s="123">
        <v>0.5202979999999999</v>
      </c>
      <c r="F188" s="124">
        <v>13.68</v>
      </c>
      <c r="G188" s="83"/>
      <c r="H188" s="84"/>
      <c r="I188" s="84"/>
      <c r="J188" s="84"/>
      <c r="K188" s="84"/>
      <c r="L188" s="83"/>
      <c r="M188" s="84"/>
      <c r="N188" s="84"/>
      <c r="O188" s="84"/>
      <c r="P188" s="84"/>
      <c r="Q188" s="83"/>
      <c r="R188" s="84"/>
      <c r="S188" s="84"/>
      <c r="T188" s="84"/>
      <c r="U188" s="105"/>
      <c r="V188" s="83"/>
      <c r="W188" s="84"/>
      <c r="X188" s="84"/>
      <c r="Y188" s="84"/>
      <c r="Z188" s="84"/>
      <c r="AA188" s="428">
        <f>(SUM(G188:P188))</f>
        <v>0</v>
      </c>
      <c r="AB188" s="429"/>
      <c r="AC188" s="430">
        <f>(SUM(Q188:Z188))</f>
        <v>0</v>
      </c>
      <c r="AD188" s="431"/>
      <c r="AE188" s="125"/>
      <c r="AF188" s="107">
        <f t="shared" si="62"/>
        <v>0</v>
      </c>
      <c r="AG188" s="108">
        <f t="shared" si="63"/>
        <v>0</v>
      </c>
      <c r="AH188" s="98"/>
      <c r="AI188" s="92">
        <v>17.65</v>
      </c>
      <c r="AJ188" s="93">
        <f>+AF188*$AI188</f>
        <v>0</v>
      </c>
      <c r="AK188" s="94">
        <f>+AG188*$AI188</f>
        <v>0</v>
      </c>
      <c r="AL188" s="92">
        <v>13.68</v>
      </c>
      <c r="AM188" s="93">
        <f t="shared" si="66"/>
        <v>0</v>
      </c>
      <c r="AN188" s="94">
        <f t="shared" si="67"/>
        <v>0</v>
      </c>
      <c r="AO188" s="126">
        <f>IF($U195=0,2*3.14*(0.1397/2),2*3.14*((0.1397/2)+($U195/1000)))</f>
        <v>0.438658</v>
      </c>
      <c r="AP188" s="127">
        <f>IF($U196=0,2*3.14*(0.1397/2),2*3.14*((0.1397/2)+($U196/1000)))</f>
        <v>0.438658</v>
      </c>
      <c r="AQ188" s="100">
        <f>(SUM(G188:K188))*AO188</f>
        <v>0</v>
      </c>
      <c r="AR188" s="93">
        <f>(SUM(Q188:U188))*$AP188</f>
        <v>0</v>
      </c>
      <c r="AS188" s="93">
        <f>SUM(L188:P188)*$AO188</f>
        <v>0</v>
      </c>
      <c r="AT188" s="93">
        <f>SUM(V188:Z188)*$AP188</f>
        <v>0</v>
      </c>
      <c r="AU188" s="460"/>
      <c r="AV188" s="384" t="s">
        <v>31</v>
      </c>
      <c r="AW188" s="384"/>
      <c r="AX188" s="385"/>
    </row>
    <row r="189" spans="1:50" ht="12" customHeight="1" thickBot="1">
      <c r="A189" s="412" t="s">
        <v>51</v>
      </c>
      <c r="B189" s="413"/>
      <c r="C189" s="413"/>
      <c r="D189" s="128">
        <v>21.12</v>
      </c>
      <c r="E189" s="129">
        <v>0.610102</v>
      </c>
      <c r="F189" s="130">
        <v>17.67</v>
      </c>
      <c r="G189" s="83"/>
      <c r="H189" s="84"/>
      <c r="I189" s="84"/>
      <c r="J189" s="84"/>
      <c r="K189" s="84"/>
      <c r="L189" s="83"/>
      <c r="M189" s="84"/>
      <c r="N189" s="84"/>
      <c r="O189" s="84"/>
      <c r="P189" s="84"/>
      <c r="Q189" s="83"/>
      <c r="R189" s="84"/>
      <c r="S189" s="84"/>
      <c r="T189" s="84"/>
      <c r="U189" s="105"/>
      <c r="V189" s="83"/>
      <c r="W189" s="84"/>
      <c r="X189" s="84"/>
      <c r="Y189" s="84"/>
      <c r="Z189" s="106"/>
      <c r="AA189" s="440">
        <f>(SUM(G189:P189))</f>
        <v>0</v>
      </c>
      <c r="AB189" s="441"/>
      <c r="AC189" s="442">
        <f>(SUM(Q189:Z189))</f>
        <v>0</v>
      </c>
      <c r="AD189" s="443"/>
      <c r="AE189" s="125"/>
      <c r="AF189" s="132">
        <f t="shared" si="62"/>
        <v>0</v>
      </c>
      <c r="AG189" s="133">
        <f t="shared" si="63"/>
        <v>0</v>
      </c>
      <c r="AH189" s="98"/>
      <c r="AI189" s="135">
        <v>21.12</v>
      </c>
      <c r="AJ189" s="113">
        <f>+AF189*$AI189</f>
        <v>0</v>
      </c>
      <c r="AK189" s="114">
        <f>+AG189*$AI189</f>
        <v>0</v>
      </c>
      <c r="AL189" s="135">
        <v>17.67</v>
      </c>
      <c r="AM189" s="113">
        <f t="shared" si="66"/>
        <v>0</v>
      </c>
      <c r="AN189" s="114">
        <f t="shared" si="67"/>
        <v>0</v>
      </c>
      <c r="AO189" s="115">
        <f>IF($U195=0,2*3.14*(0.1683/2),2*3.14*((0.1683/2)+($U195/1000)))</f>
        <v>0.528462</v>
      </c>
      <c r="AP189" s="136">
        <f>IF($U196=0,2*3.14*(0.1683/2),2*3.14*((0.1683/2)+($U196/1000)))</f>
        <v>0.528462</v>
      </c>
      <c r="AQ189" s="118">
        <f>(SUM(G189:K189))*AO189</f>
        <v>0</v>
      </c>
      <c r="AR189" s="113">
        <f>(SUM(Q189:U189))*$AP189</f>
        <v>0</v>
      </c>
      <c r="AS189" s="113">
        <f>SUM(L189:P189)*$AO189</f>
        <v>0</v>
      </c>
      <c r="AT189" s="113">
        <f>SUM(V189:Z189)*$AP189</f>
        <v>0</v>
      </c>
      <c r="AU189" s="461"/>
      <c r="AV189" s="386"/>
      <c r="AW189" s="386"/>
      <c r="AX189" s="387"/>
    </row>
    <row r="190" spans="1:50" ht="3" customHeight="1" thickBot="1">
      <c r="A190" s="137"/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40"/>
      <c r="AB190" s="140"/>
      <c r="AC190" s="140"/>
      <c r="AD190" s="141"/>
      <c r="AE190" s="125"/>
      <c r="AF190" s="142"/>
      <c r="AG190" s="142"/>
      <c r="AH190" s="98"/>
      <c r="AI190" s="143"/>
      <c r="AJ190" s="98"/>
      <c r="AK190" s="98"/>
      <c r="AL190" s="144"/>
      <c r="AM190" s="98"/>
      <c r="AN190" s="98"/>
      <c r="AO190" s="145"/>
      <c r="AP190" s="145"/>
      <c r="AQ190" s="98"/>
      <c r="AR190" s="98"/>
      <c r="AS190" s="98"/>
      <c r="AT190" s="98"/>
      <c r="AU190" s="461"/>
      <c r="AV190" s="386"/>
      <c r="AW190" s="386"/>
      <c r="AX190" s="387"/>
    </row>
    <row r="191" spans="1:50" s="155" customFormat="1" ht="14.1" customHeight="1">
      <c r="A191" s="146" t="s">
        <v>32</v>
      </c>
      <c r="B191" s="147"/>
      <c r="C191" s="147"/>
      <c r="D191" s="147"/>
      <c r="E191" s="147"/>
      <c r="F191" s="147"/>
      <c r="G191" s="147"/>
      <c r="H191" s="148" t="s">
        <v>33</v>
      </c>
      <c r="I191" s="444">
        <f>+(SUM(AJ177:AJ189))*(1+F192/100)</f>
        <v>0</v>
      </c>
      <c r="J191" s="444"/>
      <c r="K191" s="149" t="s">
        <v>22</v>
      </c>
      <c r="L191" s="445" t="s">
        <v>34</v>
      </c>
      <c r="M191" s="447">
        <f>+(SUM(AJ177:AJ189)+SUM(AK177:AK189))*(1+F192/100)</f>
        <v>0</v>
      </c>
      <c r="N191" s="447"/>
      <c r="O191" s="449" t="s">
        <v>22</v>
      </c>
      <c r="P191" s="146" t="s">
        <v>35</v>
      </c>
      <c r="Q191" s="150"/>
      <c r="R191" s="150"/>
      <c r="S191" s="150"/>
      <c r="T191" s="150"/>
      <c r="U191" s="151"/>
      <c r="V191" s="151"/>
      <c r="W191" s="152" t="s">
        <v>33</v>
      </c>
      <c r="X191" s="451">
        <f>+SUM(AM177:AM189)*(1+U192/100)</f>
        <v>0</v>
      </c>
      <c r="Y191" s="451"/>
      <c r="Z191" s="153" t="s">
        <v>23</v>
      </c>
      <c r="AA191" s="452" t="s">
        <v>34</v>
      </c>
      <c r="AB191" s="454">
        <f>+X191+X192</f>
        <v>0</v>
      </c>
      <c r="AC191" s="454"/>
      <c r="AD191" s="456" t="s">
        <v>23</v>
      </c>
      <c r="AE191" s="154"/>
      <c r="AI191" s="156"/>
      <c r="AL191" s="157"/>
      <c r="AO191" s="156"/>
      <c r="AP191" s="156"/>
      <c r="AU191" s="461"/>
      <c r="AV191" s="386"/>
      <c r="AW191" s="386"/>
      <c r="AX191" s="387"/>
    </row>
    <row r="192" spans="1:50" s="155" customFormat="1" ht="14.1" customHeight="1" thickBot="1">
      <c r="A192" s="158" t="s">
        <v>36</v>
      </c>
      <c r="B192" s="159"/>
      <c r="C192" s="159"/>
      <c r="D192" s="159"/>
      <c r="E192" s="159"/>
      <c r="F192" s="160"/>
      <c r="G192" s="161" t="s">
        <v>13</v>
      </c>
      <c r="H192" s="162" t="s">
        <v>37</v>
      </c>
      <c r="I192" s="458">
        <f>+(SUM(AK177:AK189))*(1+F192/100)</f>
        <v>0</v>
      </c>
      <c r="J192" s="458"/>
      <c r="K192" s="163" t="s">
        <v>22</v>
      </c>
      <c r="L192" s="446"/>
      <c r="M192" s="448"/>
      <c r="N192" s="448"/>
      <c r="O192" s="450"/>
      <c r="P192" s="158" t="s">
        <v>36</v>
      </c>
      <c r="Q192" s="151"/>
      <c r="R192" s="151"/>
      <c r="S192" s="151"/>
      <c r="T192" s="151"/>
      <c r="U192" s="160"/>
      <c r="V192" s="164" t="s">
        <v>13</v>
      </c>
      <c r="W192" s="165" t="s">
        <v>37</v>
      </c>
      <c r="X192" s="459">
        <f>+SUM(AN177:AN189)*(1+U192/100)</f>
        <v>0</v>
      </c>
      <c r="Y192" s="459"/>
      <c r="Z192" s="166" t="s">
        <v>23</v>
      </c>
      <c r="AA192" s="453"/>
      <c r="AB192" s="455"/>
      <c r="AC192" s="455"/>
      <c r="AD192" s="457"/>
      <c r="AL192" s="157"/>
      <c r="AO192" s="156"/>
      <c r="AP192" s="156"/>
      <c r="AU192" s="461"/>
      <c r="AV192" s="386"/>
      <c r="AW192" s="386"/>
      <c r="AX192" s="387"/>
    </row>
    <row r="193" spans="1:50" s="155" customFormat="1" ht="3" customHeight="1">
      <c r="A193" s="168"/>
      <c r="B193" s="169"/>
      <c r="C193" s="170"/>
      <c r="D193" s="171"/>
      <c r="E193" s="172"/>
      <c r="F193" s="172"/>
      <c r="G193" s="173"/>
      <c r="H193" s="174"/>
      <c r="I193" s="171"/>
      <c r="J193" s="175"/>
      <c r="K193" s="175"/>
      <c r="L193" s="176"/>
      <c r="M193" s="177"/>
      <c r="N193" s="171"/>
      <c r="O193" s="178"/>
      <c r="P193" s="179"/>
      <c r="Q193" s="179"/>
      <c r="R193" s="178"/>
      <c r="S193" s="180"/>
      <c r="T193" s="181"/>
      <c r="U193" s="182"/>
      <c r="V193" s="182"/>
      <c r="W193" s="183"/>
      <c r="X193" s="184"/>
      <c r="Y193" s="185"/>
      <c r="Z193" s="186"/>
      <c r="AA193" s="183"/>
      <c r="AB193" s="187"/>
      <c r="AC193" s="188"/>
      <c r="AD193" s="189"/>
      <c r="AE193" s="190"/>
      <c r="AF193" s="154"/>
      <c r="AG193" s="191"/>
      <c r="AL193" s="157"/>
      <c r="AO193" s="156"/>
      <c r="AP193" s="156"/>
      <c r="AU193" s="461"/>
      <c r="AV193" s="386"/>
      <c r="AW193" s="386"/>
      <c r="AX193" s="387"/>
    </row>
    <row r="194" spans="1:50" s="155" customFormat="1" ht="12.75" customHeight="1">
      <c r="A194" s="192"/>
      <c r="B194" s="193"/>
      <c r="C194" s="194"/>
      <c r="D194" s="195"/>
      <c r="E194" s="196"/>
      <c r="F194" s="196"/>
      <c r="G194" s="463" t="s">
        <v>38</v>
      </c>
      <c r="H194" s="464"/>
      <c r="I194" s="464"/>
      <c r="J194" s="464"/>
      <c r="K194" s="464"/>
      <c r="L194" s="464"/>
      <c r="M194" s="464"/>
      <c r="N194" s="464"/>
      <c r="O194" s="464"/>
      <c r="P194" s="464"/>
      <c r="Q194" s="464"/>
      <c r="R194" s="464"/>
      <c r="S194" s="464"/>
      <c r="T194" s="464"/>
      <c r="U194" s="464"/>
      <c r="V194" s="464"/>
      <c r="W194" s="464"/>
      <c r="X194" s="465"/>
      <c r="Y194" s="197"/>
      <c r="Z194" s="197"/>
      <c r="AA194" s="197"/>
      <c r="AB194" s="197"/>
      <c r="AC194" s="198"/>
      <c r="AD194" s="199"/>
      <c r="AE194" s="190"/>
      <c r="AF194" s="154"/>
      <c r="AG194" s="191"/>
      <c r="AL194" s="157"/>
      <c r="AO194" s="156"/>
      <c r="AP194" s="156"/>
      <c r="AU194" s="461"/>
      <c r="AV194" s="386"/>
      <c r="AW194" s="386"/>
      <c r="AX194" s="387"/>
    </row>
    <row r="195" spans="1:50" s="155" customFormat="1" ht="15.75" customHeight="1">
      <c r="A195" s="404" t="s">
        <v>39</v>
      </c>
      <c r="B195" s="405"/>
      <c r="C195" s="200"/>
      <c r="D195" s="201" t="s">
        <v>40</v>
      </c>
      <c r="E195" s="202" t="s">
        <v>41</v>
      </c>
      <c r="F195" s="203"/>
      <c r="G195" s="204" t="s">
        <v>42</v>
      </c>
      <c r="H195" s="202" t="s">
        <v>33</v>
      </c>
      <c r="I195" s="406">
        <f>SUM(AQ177:AQ186)*(1+F197/100)</f>
        <v>0</v>
      </c>
      <c r="J195" s="406"/>
      <c r="K195" s="205" t="s">
        <v>24</v>
      </c>
      <c r="L195" s="206" t="s">
        <v>37</v>
      </c>
      <c r="M195" s="407">
        <f>SUM(AR177:AR186)*(1+F197/100)</f>
        <v>0</v>
      </c>
      <c r="N195" s="407"/>
      <c r="O195" s="207" t="s">
        <v>24</v>
      </c>
      <c r="P195" s="408" t="s">
        <v>43</v>
      </c>
      <c r="Q195" s="409"/>
      <c r="R195" s="200"/>
      <c r="S195" s="208" t="s">
        <v>40</v>
      </c>
      <c r="T195" s="209" t="s">
        <v>41</v>
      </c>
      <c r="U195" s="210"/>
      <c r="V195" s="207" t="s">
        <v>42</v>
      </c>
      <c r="W195" s="211" t="s">
        <v>33</v>
      </c>
      <c r="X195" s="399">
        <f>+SUM(AQ188:AQ189)*(1+U197/100)</f>
        <v>0</v>
      </c>
      <c r="Y195" s="399"/>
      <c r="Z195" s="212" t="s">
        <v>24</v>
      </c>
      <c r="AA195" s="213" t="s">
        <v>37</v>
      </c>
      <c r="AB195" s="397">
        <f>SUM(AR188:AR189)*(1+U197/100)</f>
        <v>0</v>
      </c>
      <c r="AC195" s="397"/>
      <c r="AD195" s="214" t="s">
        <v>24</v>
      </c>
      <c r="AE195" s="215"/>
      <c r="AL195" s="157"/>
      <c r="AO195" s="156"/>
      <c r="AP195" s="156"/>
      <c r="AU195" s="461"/>
      <c r="AV195" s="386"/>
      <c r="AW195" s="386"/>
      <c r="AX195" s="387"/>
    </row>
    <row r="196" spans="1:50" ht="15" customHeight="1">
      <c r="A196" s="523" t="s">
        <v>52</v>
      </c>
      <c r="B196" s="402"/>
      <c r="C196" s="216"/>
      <c r="D196" s="217" t="s">
        <v>44</v>
      </c>
      <c r="E196" s="218" t="s">
        <v>41</v>
      </c>
      <c r="F196" s="219"/>
      <c r="G196" s="220" t="s">
        <v>42</v>
      </c>
      <c r="H196" s="221" t="s">
        <v>33</v>
      </c>
      <c r="I196" s="403">
        <f>+SUM(AS177:AS186)*(1+F197/100)</f>
        <v>0</v>
      </c>
      <c r="J196" s="403"/>
      <c r="K196" s="222" t="s">
        <v>24</v>
      </c>
      <c r="L196" s="223" t="s">
        <v>37</v>
      </c>
      <c r="M196" s="398">
        <f>SUM(AT177:AT186)*(1+F197/100)</f>
        <v>0</v>
      </c>
      <c r="N196" s="398"/>
      <c r="O196" s="224" t="s">
        <v>24</v>
      </c>
      <c r="P196" s="420" t="s">
        <v>52</v>
      </c>
      <c r="Q196" s="421"/>
      <c r="R196" s="225"/>
      <c r="S196" s="226" t="s">
        <v>44</v>
      </c>
      <c r="T196" s="227" t="s">
        <v>41</v>
      </c>
      <c r="U196" s="228"/>
      <c r="V196" s="229" t="s">
        <v>42</v>
      </c>
      <c r="W196" s="230" t="s">
        <v>33</v>
      </c>
      <c r="X196" s="403">
        <f>+SUM(AS188:AS189)*(1+U197/100)</f>
        <v>0</v>
      </c>
      <c r="Y196" s="403"/>
      <c r="Z196" s="231" t="s">
        <v>24</v>
      </c>
      <c r="AA196" s="227" t="s">
        <v>37</v>
      </c>
      <c r="AB196" s="398">
        <f>SUM(AT188:AT189)*(1+U197/100)</f>
        <v>0</v>
      </c>
      <c r="AC196" s="398"/>
      <c r="AD196" s="232" t="s">
        <v>24</v>
      </c>
      <c r="AE196" s="233"/>
      <c r="AG196" s="155"/>
      <c r="AH196" s="155"/>
      <c r="AI196" s="155"/>
      <c r="AJ196" s="155"/>
      <c r="AL196" s="234"/>
      <c r="AO196" s="235"/>
      <c r="AP196" s="235"/>
      <c r="AU196" s="461"/>
      <c r="AV196" s="386"/>
      <c r="AW196" s="386"/>
      <c r="AX196" s="387"/>
    </row>
    <row r="197" spans="1:50" ht="14.1" customHeight="1" thickBot="1">
      <c r="A197" s="158" t="s">
        <v>36</v>
      </c>
      <c r="B197" s="159"/>
      <c r="C197" s="159"/>
      <c r="D197" s="159"/>
      <c r="E197" s="159"/>
      <c r="F197" s="236"/>
      <c r="G197" s="237" t="s">
        <v>13</v>
      </c>
      <c r="H197" s="238" t="s">
        <v>34</v>
      </c>
      <c r="I197" s="400">
        <f>+I195+I196</f>
        <v>0</v>
      </c>
      <c r="J197" s="400"/>
      <c r="K197" s="239" t="s">
        <v>24</v>
      </c>
      <c r="L197" s="240" t="s">
        <v>34</v>
      </c>
      <c r="M197" s="396">
        <f>+M195+M196</f>
        <v>0</v>
      </c>
      <c r="N197" s="396"/>
      <c r="O197" s="224" t="s">
        <v>24</v>
      </c>
      <c r="P197" s="241" t="s">
        <v>36</v>
      </c>
      <c r="Q197" s="242"/>
      <c r="R197" s="242"/>
      <c r="S197" s="242"/>
      <c r="T197" s="243"/>
      <c r="U197" s="244"/>
      <c r="V197" s="245" t="s">
        <v>13</v>
      </c>
      <c r="W197" s="246" t="s">
        <v>34</v>
      </c>
      <c r="X197" s="400">
        <f>+X195+X196</f>
        <v>0</v>
      </c>
      <c r="Y197" s="400"/>
      <c r="Z197" s="247" t="s">
        <v>24</v>
      </c>
      <c r="AA197" s="240" t="s">
        <v>34</v>
      </c>
      <c r="AB197" s="396">
        <f>+AB195+AB196</f>
        <v>0</v>
      </c>
      <c r="AC197" s="396"/>
      <c r="AD197" s="232" t="s">
        <v>24</v>
      </c>
      <c r="AE197" s="233"/>
      <c r="AG197" s="155"/>
      <c r="AH197" s="155"/>
      <c r="AI197" s="155"/>
      <c r="AJ197" s="155"/>
      <c r="AL197" s="234"/>
      <c r="AO197" s="235"/>
      <c r="AP197" s="235"/>
      <c r="AU197" s="461"/>
      <c r="AV197" s="386"/>
      <c r="AW197" s="386"/>
      <c r="AX197" s="387"/>
    </row>
    <row r="198" spans="1:50" ht="14.1" customHeight="1" thickBot="1" thickTop="1">
      <c r="A198" s="466" t="s">
        <v>53</v>
      </c>
      <c r="B198" s="467"/>
      <c r="C198" s="467"/>
      <c r="D198" s="467"/>
      <c r="E198" s="467"/>
      <c r="F198" s="467"/>
      <c r="G198" s="467"/>
      <c r="H198" s="467"/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467"/>
      <c r="T198" s="467"/>
      <c r="U198" s="467"/>
      <c r="V198" s="467"/>
      <c r="W198" s="467"/>
      <c r="X198" s="467"/>
      <c r="Y198" s="467"/>
      <c r="Z198" s="467"/>
      <c r="AA198" s="467"/>
      <c r="AB198" s="467"/>
      <c r="AC198" s="467"/>
      <c r="AD198" s="468"/>
      <c r="AE198" s="248"/>
      <c r="AF198" s="248"/>
      <c r="AG198" s="248"/>
      <c r="AH198" s="155"/>
      <c r="AI198" s="235"/>
      <c r="AL198" s="234"/>
      <c r="AO198" s="235"/>
      <c r="AP198" s="235"/>
      <c r="AU198" s="462"/>
      <c r="AV198" s="388"/>
      <c r="AW198" s="388"/>
      <c r="AX198" s="389"/>
    </row>
    <row r="204" ht="13.5" thickBot="1"/>
    <row r="205" spans="1:46" ht="15" customHeight="1">
      <c r="A205" s="3" t="s">
        <v>2</v>
      </c>
      <c r="B205" s="4"/>
      <c r="C205" s="5"/>
      <c r="D205" s="6"/>
      <c r="E205" s="7"/>
      <c r="F205" s="7"/>
      <c r="G205" s="7"/>
      <c r="H205" s="7"/>
      <c r="I205" s="8"/>
      <c r="J205" s="502"/>
      <c r="K205" s="503"/>
      <c r="L205" s="503"/>
      <c r="M205" s="503"/>
      <c r="N205" s="503"/>
      <c r="O205" s="503"/>
      <c r="P205" s="503"/>
      <c r="Q205" s="503"/>
      <c r="R205" s="503"/>
      <c r="S205" s="503"/>
      <c r="T205" s="503"/>
      <c r="U205" s="503"/>
      <c r="V205" s="503"/>
      <c r="W205" s="504"/>
      <c r="X205" s="9" t="s">
        <v>3</v>
      </c>
      <c r="Y205" s="6"/>
      <c r="Z205" s="10"/>
      <c r="AA205" s="11"/>
      <c r="AB205" s="505"/>
      <c r="AC205" s="506"/>
      <c r="AD205" s="507"/>
      <c r="AE205" s="12"/>
      <c r="AF205" s="12"/>
      <c r="AG205" s="12"/>
      <c r="AK205" s="14"/>
      <c r="AL205" s="15"/>
      <c r="AM205" s="15"/>
      <c r="AN205" s="15"/>
      <c r="AO205" s="16"/>
      <c r="AP205" s="16"/>
      <c r="AQ205" s="16"/>
      <c r="AR205" s="16"/>
      <c r="AS205" s="17"/>
      <c r="AT205" s="17"/>
    </row>
    <row r="206" spans="1:50" ht="15" customHeight="1" thickBot="1">
      <c r="A206" s="18" t="s">
        <v>45</v>
      </c>
      <c r="B206" s="19"/>
      <c r="C206" s="19"/>
      <c r="D206" s="19"/>
      <c r="E206" s="19"/>
      <c r="F206" s="19"/>
      <c r="G206" s="19"/>
      <c r="H206" s="19"/>
      <c r="I206" s="20"/>
      <c r="J206" s="508"/>
      <c r="K206" s="509"/>
      <c r="L206" s="509"/>
      <c r="M206" s="509"/>
      <c r="N206" s="509"/>
      <c r="O206" s="509"/>
      <c r="P206" s="509"/>
      <c r="Q206" s="509"/>
      <c r="R206" s="509"/>
      <c r="S206" s="509"/>
      <c r="T206" s="509"/>
      <c r="U206" s="509"/>
      <c r="V206" s="509"/>
      <c r="W206" s="510"/>
      <c r="X206" s="21" t="s">
        <v>4</v>
      </c>
      <c r="Y206" s="22"/>
      <c r="Z206" s="23"/>
      <c r="AA206" s="24"/>
      <c r="AB206" s="511"/>
      <c r="AC206" s="512"/>
      <c r="AD206" s="513"/>
      <c r="AE206" s="25"/>
      <c r="AF206" s="26"/>
      <c r="AG206" s="26"/>
      <c r="AH206" s="27"/>
      <c r="AK206" s="28"/>
      <c r="AL206" s="28"/>
      <c r="AM206" s="28"/>
      <c r="AN206" s="28"/>
      <c r="AO206" s="28"/>
      <c r="AP206" s="28"/>
      <c r="AQ206" s="28"/>
      <c r="AR206" s="29"/>
      <c r="AU206" s="460"/>
      <c r="AV206" s="384" t="s">
        <v>5</v>
      </c>
      <c r="AW206" s="384"/>
      <c r="AX206" s="385"/>
    </row>
    <row r="207" spans="1:50" ht="18.75" customHeight="1">
      <c r="A207" s="514" t="s">
        <v>6</v>
      </c>
      <c r="B207" s="515"/>
      <c r="C207" s="515"/>
      <c r="D207" s="516" t="s">
        <v>7</v>
      </c>
      <c r="E207" s="516" t="s">
        <v>8</v>
      </c>
      <c r="F207" s="518" t="s">
        <v>71</v>
      </c>
      <c r="G207" s="520"/>
      <c r="H207" s="414"/>
      <c r="I207" s="414"/>
      <c r="J207" s="414"/>
      <c r="K207" s="417"/>
      <c r="L207" s="414"/>
      <c r="M207" s="414"/>
      <c r="N207" s="414"/>
      <c r="O207" s="414"/>
      <c r="P207" s="417"/>
      <c r="Q207" s="414"/>
      <c r="R207" s="414"/>
      <c r="S207" s="414"/>
      <c r="T207" s="414"/>
      <c r="U207" s="417"/>
      <c r="V207" s="414"/>
      <c r="W207" s="414"/>
      <c r="X207" s="414"/>
      <c r="Y207" s="414"/>
      <c r="Z207" s="414"/>
      <c r="AA207" s="469" t="s">
        <v>9</v>
      </c>
      <c r="AB207" s="470"/>
      <c r="AC207" s="470"/>
      <c r="AD207" s="471"/>
      <c r="AE207" s="31"/>
      <c r="AF207" s="32"/>
      <c r="AG207" s="33"/>
      <c r="AH207" s="34"/>
      <c r="AI207" s="35" t="s">
        <v>10</v>
      </c>
      <c r="AJ207" s="36" t="s">
        <v>72</v>
      </c>
      <c r="AK207" s="37"/>
      <c r="AL207" s="38" t="s">
        <v>73</v>
      </c>
      <c r="AM207" s="36" t="s">
        <v>74</v>
      </c>
      <c r="AN207" s="39"/>
      <c r="AO207" s="40" t="s">
        <v>11</v>
      </c>
      <c r="AP207" s="41" t="s">
        <v>75</v>
      </c>
      <c r="AQ207" s="42" t="s">
        <v>76</v>
      </c>
      <c r="AR207" s="43"/>
      <c r="AS207" s="42" t="s">
        <v>77</v>
      </c>
      <c r="AT207" s="44"/>
      <c r="AU207" s="461"/>
      <c r="AV207" s="386"/>
      <c r="AW207" s="386"/>
      <c r="AX207" s="387"/>
    </row>
    <row r="208" spans="1:50" ht="12" customHeight="1">
      <c r="A208" s="390" t="s">
        <v>94</v>
      </c>
      <c r="B208" s="391"/>
      <c r="C208" s="392"/>
      <c r="D208" s="517"/>
      <c r="E208" s="517"/>
      <c r="F208" s="519"/>
      <c r="G208" s="521"/>
      <c r="H208" s="415"/>
      <c r="I208" s="415"/>
      <c r="J208" s="415"/>
      <c r="K208" s="418"/>
      <c r="L208" s="415"/>
      <c r="M208" s="415"/>
      <c r="N208" s="415"/>
      <c r="O208" s="415"/>
      <c r="P208" s="418"/>
      <c r="Q208" s="415"/>
      <c r="R208" s="415"/>
      <c r="S208" s="415"/>
      <c r="T208" s="415"/>
      <c r="U208" s="418"/>
      <c r="V208" s="415"/>
      <c r="W208" s="415"/>
      <c r="X208" s="415"/>
      <c r="Y208" s="415"/>
      <c r="Z208" s="415"/>
      <c r="AA208" s="47" t="s">
        <v>12</v>
      </c>
      <c r="AB208" s="472">
        <v>10</v>
      </c>
      <c r="AC208" s="473"/>
      <c r="AD208" s="48" t="s">
        <v>13</v>
      </c>
      <c r="AE208" s="49"/>
      <c r="AF208" s="50"/>
      <c r="AG208" s="51"/>
      <c r="AH208" s="34"/>
      <c r="AI208" s="52"/>
      <c r="AJ208" s="53"/>
      <c r="AK208" s="54"/>
      <c r="AL208" s="55"/>
      <c r="AM208" s="56"/>
      <c r="AN208" s="57"/>
      <c r="AO208" s="58"/>
      <c r="AP208" s="59"/>
      <c r="AQ208" s="60"/>
      <c r="AR208" s="61"/>
      <c r="AS208" s="60"/>
      <c r="AT208" s="62"/>
      <c r="AU208" s="461"/>
      <c r="AV208" s="386"/>
      <c r="AW208" s="386"/>
      <c r="AX208" s="387"/>
    </row>
    <row r="209" spans="1:50" ht="12" customHeight="1">
      <c r="A209" s="393"/>
      <c r="B209" s="394"/>
      <c r="C209" s="395"/>
      <c r="D209" s="517"/>
      <c r="E209" s="517"/>
      <c r="F209" s="519"/>
      <c r="G209" s="522"/>
      <c r="H209" s="416"/>
      <c r="I209" s="416"/>
      <c r="J209" s="416"/>
      <c r="K209" s="419"/>
      <c r="L209" s="416"/>
      <c r="M209" s="416"/>
      <c r="N209" s="416"/>
      <c r="O209" s="416"/>
      <c r="P209" s="419"/>
      <c r="Q209" s="416"/>
      <c r="R209" s="416"/>
      <c r="S209" s="416"/>
      <c r="T209" s="416"/>
      <c r="U209" s="419"/>
      <c r="V209" s="416"/>
      <c r="W209" s="416"/>
      <c r="X209" s="416"/>
      <c r="Y209" s="416"/>
      <c r="Z209" s="416"/>
      <c r="AA209" s="474" t="s">
        <v>14</v>
      </c>
      <c r="AB209" s="475"/>
      <c r="AC209" s="478" t="s">
        <v>15</v>
      </c>
      <c r="AD209" s="479"/>
      <c r="AE209" s="63"/>
      <c r="AF209" s="50"/>
      <c r="AG209" s="51"/>
      <c r="AH209" s="34"/>
      <c r="AI209" s="52"/>
      <c r="AJ209" s="53"/>
      <c r="AK209" s="54"/>
      <c r="AL209" s="55"/>
      <c r="AM209" s="56"/>
      <c r="AN209" s="57"/>
      <c r="AO209" s="58"/>
      <c r="AP209" s="59"/>
      <c r="AQ209" s="64" t="s">
        <v>16</v>
      </c>
      <c r="AR209" s="65" t="s">
        <v>17</v>
      </c>
      <c r="AS209" s="64" t="s">
        <v>16</v>
      </c>
      <c r="AT209" s="66" t="s">
        <v>17</v>
      </c>
      <c r="AU209" s="462"/>
      <c r="AV209" s="388"/>
      <c r="AW209" s="388"/>
      <c r="AX209" s="389"/>
    </row>
    <row r="210" spans="1:50" ht="15" customHeight="1">
      <c r="A210" s="482" t="s">
        <v>18</v>
      </c>
      <c r="B210" s="483"/>
      <c r="C210" s="483"/>
      <c r="D210" s="68" t="s">
        <v>19</v>
      </c>
      <c r="E210" s="68" t="s">
        <v>20</v>
      </c>
      <c r="F210" s="69" t="s">
        <v>21</v>
      </c>
      <c r="G210" s="484" t="s">
        <v>78</v>
      </c>
      <c r="H210" s="485"/>
      <c r="I210" s="485"/>
      <c r="J210" s="485"/>
      <c r="K210" s="486"/>
      <c r="L210" s="484" t="s">
        <v>79</v>
      </c>
      <c r="M210" s="485"/>
      <c r="N210" s="485"/>
      <c r="O210" s="485"/>
      <c r="P210" s="486"/>
      <c r="Q210" s="487" t="s">
        <v>80</v>
      </c>
      <c r="R210" s="488"/>
      <c r="S210" s="488"/>
      <c r="T210" s="488"/>
      <c r="U210" s="489"/>
      <c r="V210" s="487" t="s">
        <v>81</v>
      </c>
      <c r="W210" s="488"/>
      <c r="X210" s="488"/>
      <c r="Y210" s="488"/>
      <c r="Z210" s="490"/>
      <c r="AA210" s="476"/>
      <c r="AB210" s="477"/>
      <c r="AC210" s="480"/>
      <c r="AD210" s="481"/>
      <c r="AE210" s="63"/>
      <c r="AF210" s="70"/>
      <c r="AH210" s="71"/>
      <c r="AI210" s="72"/>
      <c r="AJ210" s="73" t="s">
        <v>22</v>
      </c>
      <c r="AK210" s="74" t="s">
        <v>22</v>
      </c>
      <c r="AL210" s="75"/>
      <c r="AM210" s="76" t="s">
        <v>23</v>
      </c>
      <c r="AN210" s="77" t="s">
        <v>23</v>
      </c>
      <c r="AO210" s="72"/>
      <c r="AP210" s="78"/>
      <c r="AQ210" s="72" t="s">
        <v>24</v>
      </c>
      <c r="AR210" s="74" t="s">
        <v>24</v>
      </c>
      <c r="AS210" s="72" t="s">
        <v>24</v>
      </c>
      <c r="AT210" s="79" t="s">
        <v>24</v>
      </c>
      <c r="AW210" s="46"/>
      <c r="AX210" s="46"/>
    </row>
    <row r="211" spans="1:50" ht="12" customHeight="1">
      <c r="A211" s="496" t="s">
        <v>25</v>
      </c>
      <c r="B211" s="497"/>
      <c r="C211" s="497"/>
      <c r="D211" s="80">
        <v>0.89</v>
      </c>
      <c r="E211" s="81">
        <v>0.054008</v>
      </c>
      <c r="F211" s="82">
        <v>0.152</v>
      </c>
      <c r="G211" s="83"/>
      <c r="H211" s="84"/>
      <c r="I211" s="84"/>
      <c r="J211" s="84"/>
      <c r="K211" s="84"/>
      <c r="L211" s="83"/>
      <c r="M211" s="84"/>
      <c r="N211" s="84"/>
      <c r="O211" s="85"/>
      <c r="P211" s="85"/>
      <c r="Q211" s="86"/>
      <c r="R211" s="85"/>
      <c r="S211" s="85"/>
      <c r="T211" s="85"/>
      <c r="U211" s="87"/>
      <c r="V211" s="86"/>
      <c r="W211" s="85"/>
      <c r="X211" s="85"/>
      <c r="Y211" s="85"/>
      <c r="Z211" s="88"/>
      <c r="AA211" s="498">
        <f aca="true" t="shared" si="72" ref="AA211:AA220">(SUM(G211:P211))*(1+$AB$4/100)</f>
        <v>0</v>
      </c>
      <c r="AB211" s="499"/>
      <c r="AC211" s="500">
        <f aca="true" t="shared" si="73" ref="AC211:AC220">(SUM(Q211:Z211))*(1+$AB$4/100)</f>
        <v>0</v>
      </c>
      <c r="AD211" s="501"/>
      <c r="AE211" s="89"/>
      <c r="AF211" s="90">
        <f aca="true" t="shared" si="74" ref="AF211:AF223">SUM(G211:P211)</f>
        <v>0</v>
      </c>
      <c r="AG211" s="91">
        <f aca="true" t="shared" si="75" ref="AG211:AG223">SUM(Q211:Z211)</f>
        <v>0</v>
      </c>
      <c r="AI211" s="92">
        <v>0.89</v>
      </c>
      <c r="AJ211" s="93">
        <f aca="true" t="shared" si="76" ref="AJ211:AJ220">+AF211*$AI211</f>
        <v>0</v>
      </c>
      <c r="AK211" s="94">
        <f aca="true" t="shared" si="77" ref="AK211:AK220">+AG211*$AI211</f>
        <v>0</v>
      </c>
      <c r="AL211" s="95">
        <v>0.152</v>
      </c>
      <c r="AM211" s="93">
        <f aca="true" t="shared" si="78" ref="AM211:AM223">(SUM(G211:P211))*AL211</f>
        <v>0</v>
      </c>
      <c r="AN211" s="94">
        <f aca="true" t="shared" si="79" ref="AN211:AN223">(SUM(Q211:Z211))*AL211</f>
        <v>0</v>
      </c>
      <c r="AO211" s="96">
        <f>IF($F229=0,2*3.14*(0.0172/2),2*3.14*((0.0172/2)+($F229/1000)))</f>
        <v>0.054008</v>
      </c>
      <c r="AP211" s="97">
        <f>IF($F230=0,2*3.14*(0.0172/2),2*3.14*((0.0172/2)+($F230/1000)))</f>
        <v>0.054008</v>
      </c>
      <c r="AQ211" s="98">
        <f aca="true" t="shared" si="80" ref="AQ211:AQ220">(SUM(G211:K211))*AO211</f>
        <v>0</v>
      </c>
      <c r="AR211" s="99">
        <f aca="true" t="shared" si="81" ref="AR211:AR220">(SUM(Q211:U211))*$AP211</f>
        <v>0</v>
      </c>
      <c r="AS211" s="100">
        <f aca="true" t="shared" si="82" ref="AS211:AS220">SUM(L211:P211)*$AO211</f>
        <v>0</v>
      </c>
      <c r="AT211" s="93">
        <f aca="true" t="shared" si="83" ref="AT211:AT220">SUM(V211:Z211)*$AP211</f>
        <v>0</v>
      </c>
      <c r="AU211" s="491"/>
      <c r="AV211" s="384" t="s">
        <v>95</v>
      </c>
      <c r="AW211" s="384"/>
      <c r="AX211" s="385"/>
    </row>
    <row r="212" spans="1:50" ht="12" customHeight="1">
      <c r="A212" s="412" t="s">
        <v>26</v>
      </c>
      <c r="B212" s="413"/>
      <c r="C212" s="413"/>
      <c r="D212" s="102">
        <v>1.28</v>
      </c>
      <c r="E212" s="103">
        <v>0.066882</v>
      </c>
      <c r="F212" s="104">
        <v>0.235</v>
      </c>
      <c r="G212" s="83"/>
      <c r="H212" s="84"/>
      <c r="I212" s="84"/>
      <c r="J212" s="84"/>
      <c r="K212" s="84"/>
      <c r="L212" s="83"/>
      <c r="M212" s="84"/>
      <c r="N212" s="84"/>
      <c r="O212" s="84"/>
      <c r="P212" s="84"/>
      <c r="Q212" s="83"/>
      <c r="R212" s="84"/>
      <c r="S212" s="84"/>
      <c r="T212" s="84"/>
      <c r="U212" s="105"/>
      <c r="V212" s="83"/>
      <c r="W212" s="84"/>
      <c r="X212" s="84"/>
      <c r="Y212" s="84"/>
      <c r="Z212" s="106"/>
      <c r="AA212" s="422">
        <f t="shared" si="72"/>
        <v>0</v>
      </c>
      <c r="AB212" s="423"/>
      <c r="AC212" s="432">
        <f t="shared" si="73"/>
        <v>0</v>
      </c>
      <c r="AD212" s="433"/>
      <c r="AE212" s="89"/>
      <c r="AF212" s="107">
        <f t="shared" si="74"/>
        <v>0</v>
      </c>
      <c r="AG212" s="108">
        <f t="shared" si="75"/>
        <v>0</v>
      </c>
      <c r="AI212" s="92">
        <v>1.28</v>
      </c>
      <c r="AJ212" s="93">
        <f t="shared" si="76"/>
        <v>0</v>
      </c>
      <c r="AK212" s="94">
        <f t="shared" si="77"/>
        <v>0</v>
      </c>
      <c r="AL212" s="95">
        <v>0.235</v>
      </c>
      <c r="AM212" s="93">
        <f t="shared" si="78"/>
        <v>0</v>
      </c>
      <c r="AN212" s="94">
        <f t="shared" si="79"/>
        <v>0</v>
      </c>
      <c r="AO212" s="95">
        <f>IF($F229=0,2*3.14*(0.0213/2),2*3.14*((0.0213/2)+($F229/1000)))</f>
        <v>0.066882</v>
      </c>
      <c r="AP212" s="109">
        <f>IF($F230=0,2*3.14*(0.0213/2),2*3.14*((0.0213/2)+($F230/1000)))</f>
        <v>0.066882</v>
      </c>
      <c r="AQ212" s="98">
        <f t="shared" si="80"/>
        <v>0</v>
      </c>
      <c r="AR212" s="94">
        <f t="shared" si="81"/>
        <v>0</v>
      </c>
      <c r="AS212" s="100">
        <f t="shared" si="82"/>
        <v>0</v>
      </c>
      <c r="AT212" s="93">
        <f t="shared" si="83"/>
        <v>0</v>
      </c>
      <c r="AU212" s="492"/>
      <c r="AV212" s="386"/>
      <c r="AW212" s="386"/>
      <c r="AX212" s="387"/>
    </row>
    <row r="213" spans="1:50" ht="12" customHeight="1">
      <c r="A213" s="412" t="s">
        <v>27</v>
      </c>
      <c r="B213" s="413"/>
      <c r="C213" s="413"/>
      <c r="D213" s="102">
        <v>1.65</v>
      </c>
      <c r="E213" s="103">
        <v>0.084466</v>
      </c>
      <c r="F213" s="104">
        <v>0.412</v>
      </c>
      <c r="G213" s="83"/>
      <c r="H213" s="84"/>
      <c r="I213" s="84"/>
      <c r="J213" s="84"/>
      <c r="K213" s="84"/>
      <c r="L213" s="83"/>
      <c r="M213" s="84"/>
      <c r="N213" s="84"/>
      <c r="O213" s="84"/>
      <c r="P213" s="84"/>
      <c r="Q213" s="83"/>
      <c r="R213" s="84"/>
      <c r="S213" s="84"/>
      <c r="T213" s="84"/>
      <c r="U213" s="105"/>
      <c r="V213" s="83"/>
      <c r="W213" s="84"/>
      <c r="X213" s="84"/>
      <c r="Y213" s="84"/>
      <c r="Z213" s="106"/>
      <c r="AA213" s="422">
        <f t="shared" si="72"/>
        <v>0</v>
      </c>
      <c r="AB213" s="423"/>
      <c r="AC213" s="432">
        <f t="shared" si="73"/>
        <v>0</v>
      </c>
      <c r="AD213" s="433"/>
      <c r="AE213" s="89"/>
      <c r="AF213" s="107">
        <f t="shared" si="74"/>
        <v>0</v>
      </c>
      <c r="AG213" s="108">
        <f t="shared" si="75"/>
        <v>0</v>
      </c>
      <c r="AI213" s="92">
        <v>1.65</v>
      </c>
      <c r="AJ213" s="93">
        <f t="shared" si="76"/>
        <v>0</v>
      </c>
      <c r="AK213" s="94">
        <f t="shared" si="77"/>
        <v>0</v>
      </c>
      <c r="AL213" s="95">
        <v>0.412</v>
      </c>
      <c r="AM213" s="93">
        <f t="shared" si="78"/>
        <v>0</v>
      </c>
      <c r="AN213" s="94">
        <f t="shared" si="79"/>
        <v>0</v>
      </c>
      <c r="AO213" s="95">
        <f>IF($F229=0,2*3.14*(0.0269/2),2*3.14*((0.0269/2)+($F229/1000)))</f>
        <v>0.084466</v>
      </c>
      <c r="AP213" s="109">
        <f>IF($F230=0,2*3.14*(0.0269/2),2*3.14*((0.0269/2)+($F230/1000)))</f>
        <v>0.084466</v>
      </c>
      <c r="AQ213" s="98">
        <f t="shared" si="80"/>
        <v>0</v>
      </c>
      <c r="AR213" s="94">
        <f t="shared" si="81"/>
        <v>0</v>
      </c>
      <c r="AS213" s="100">
        <f t="shared" si="82"/>
        <v>0</v>
      </c>
      <c r="AT213" s="93">
        <f t="shared" si="83"/>
        <v>0</v>
      </c>
      <c r="AU213" s="492"/>
      <c r="AV213" s="386"/>
      <c r="AW213" s="386"/>
      <c r="AX213" s="387"/>
    </row>
    <row r="214" spans="1:50" ht="12" customHeight="1">
      <c r="A214" s="412" t="s">
        <v>28</v>
      </c>
      <c r="B214" s="413"/>
      <c r="C214" s="413"/>
      <c r="D214" s="102">
        <v>2.53</v>
      </c>
      <c r="E214" s="103">
        <v>0.10581800000000001</v>
      </c>
      <c r="F214" s="104">
        <v>0.507</v>
      </c>
      <c r="G214" s="83"/>
      <c r="H214" s="84"/>
      <c r="I214" s="84"/>
      <c r="J214" s="84"/>
      <c r="K214" s="84"/>
      <c r="L214" s="83"/>
      <c r="M214" s="84"/>
      <c r="N214" s="84"/>
      <c r="O214" s="84"/>
      <c r="P214" s="84"/>
      <c r="Q214" s="83"/>
      <c r="R214" s="84"/>
      <c r="S214" s="84"/>
      <c r="T214" s="84"/>
      <c r="U214" s="105"/>
      <c r="V214" s="83"/>
      <c r="W214" s="84"/>
      <c r="X214" s="84"/>
      <c r="Y214" s="84"/>
      <c r="Z214" s="106"/>
      <c r="AA214" s="422">
        <f t="shared" si="72"/>
        <v>0</v>
      </c>
      <c r="AB214" s="423"/>
      <c r="AC214" s="432">
        <f t="shared" si="73"/>
        <v>0</v>
      </c>
      <c r="AD214" s="433"/>
      <c r="AE214" s="89"/>
      <c r="AF214" s="107">
        <f t="shared" si="74"/>
        <v>0</v>
      </c>
      <c r="AG214" s="108">
        <f t="shared" si="75"/>
        <v>0</v>
      </c>
      <c r="AI214" s="92">
        <v>2.53</v>
      </c>
      <c r="AJ214" s="93">
        <f t="shared" si="76"/>
        <v>0</v>
      </c>
      <c r="AK214" s="94">
        <f t="shared" si="77"/>
        <v>0</v>
      </c>
      <c r="AL214" s="95">
        <v>0.507</v>
      </c>
      <c r="AM214" s="93">
        <f t="shared" si="78"/>
        <v>0</v>
      </c>
      <c r="AN214" s="94">
        <f t="shared" si="79"/>
        <v>0</v>
      </c>
      <c r="AO214" s="95">
        <f>IF($F229=0,2*3.14*(0.0337/2),2*3.14*((0.0337/2)+($F229/1000)))</f>
        <v>0.10581800000000001</v>
      </c>
      <c r="AP214" s="109">
        <f>IF($F230=0,2*3.14*(0.0337/2),2*3.14*((0.0337/2)+($F230/1000)))</f>
        <v>0.10581800000000001</v>
      </c>
      <c r="AQ214" s="98">
        <f t="shared" si="80"/>
        <v>0</v>
      </c>
      <c r="AR214" s="94">
        <f t="shared" si="81"/>
        <v>0</v>
      </c>
      <c r="AS214" s="100">
        <f t="shared" si="82"/>
        <v>0</v>
      </c>
      <c r="AT214" s="93">
        <f t="shared" si="83"/>
        <v>0</v>
      </c>
      <c r="AU214" s="492"/>
      <c r="AV214" s="386"/>
      <c r="AW214" s="386"/>
      <c r="AX214" s="387"/>
    </row>
    <row r="215" spans="1:50" ht="12" customHeight="1">
      <c r="A215" s="412" t="s">
        <v>29</v>
      </c>
      <c r="B215" s="413"/>
      <c r="C215" s="413"/>
      <c r="D215" s="102">
        <v>3.26</v>
      </c>
      <c r="E215" s="103">
        <v>0.133136</v>
      </c>
      <c r="F215" s="104">
        <v>0.845</v>
      </c>
      <c r="G215" s="83"/>
      <c r="H215" s="84"/>
      <c r="I215" s="84"/>
      <c r="J215" s="84"/>
      <c r="K215" s="84"/>
      <c r="L215" s="83"/>
      <c r="M215" s="84"/>
      <c r="N215" s="84"/>
      <c r="O215" s="84"/>
      <c r="P215" s="84"/>
      <c r="Q215" s="83"/>
      <c r="R215" s="84"/>
      <c r="S215" s="84"/>
      <c r="T215" s="84"/>
      <c r="U215" s="105"/>
      <c r="V215" s="83"/>
      <c r="W215" s="84"/>
      <c r="X215" s="84"/>
      <c r="Y215" s="84"/>
      <c r="Z215" s="106"/>
      <c r="AA215" s="422">
        <f t="shared" si="72"/>
        <v>0</v>
      </c>
      <c r="AB215" s="423"/>
      <c r="AC215" s="432">
        <f t="shared" si="73"/>
        <v>0</v>
      </c>
      <c r="AD215" s="433"/>
      <c r="AE215" s="89"/>
      <c r="AF215" s="107">
        <f t="shared" si="74"/>
        <v>0</v>
      </c>
      <c r="AG215" s="108">
        <f t="shared" si="75"/>
        <v>0</v>
      </c>
      <c r="AI215" s="92">
        <v>3.26</v>
      </c>
      <c r="AJ215" s="93">
        <f t="shared" si="76"/>
        <v>0</v>
      </c>
      <c r="AK215" s="94">
        <f t="shared" si="77"/>
        <v>0</v>
      </c>
      <c r="AL215" s="95">
        <v>0.845</v>
      </c>
      <c r="AM215" s="93">
        <f t="shared" si="78"/>
        <v>0</v>
      </c>
      <c r="AN215" s="94">
        <f t="shared" si="79"/>
        <v>0</v>
      </c>
      <c r="AO215" s="95">
        <f>IF($F229=0,2*3.14*(0.0424/2),2*3.14*((0.0424/2)+($F229/1000)))</f>
        <v>0.133136</v>
      </c>
      <c r="AP215" s="109">
        <f>IF($F230=0,2*3.14*(0.0424/2),2*3.14*((0.0424/2)+($F230/1000)))</f>
        <v>0.133136</v>
      </c>
      <c r="AQ215" s="98">
        <f t="shared" si="80"/>
        <v>0</v>
      </c>
      <c r="AR215" s="94">
        <f t="shared" si="81"/>
        <v>0</v>
      </c>
      <c r="AS215" s="100">
        <f t="shared" si="82"/>
        <v>0</v>
      </c>
      <c r="AT215" s="93">
        <f t="shared" si="83"/>
        <v>0</v>
      </c>
      <c r="AU215" s="492"/>
      <c r="AV215" s="386"/>
      <c r="AW215" s="386"/>
      <c r="AX215" s="387"/>
    </row>
    <row r="216" spans="1:50" ht="12" customHeight="1">
      <c r="A216" s="494" t="s">
        <v>30</v>
      </c>
      <c r="B216" s="495"/>
      <c r="C216" s="495"/>
      <c r="D216" s="102">
        <v>3.75</v>
      </c>
      <c r="E216" s="103">
        <v>0.15166200000000002</v>
      </c>
      <c r="F216" s="104">
        <v>1.213</v>
      </c>
      <c r="G216" s="83"/>
      <c r="H216" s="84"/>
      <c r="I216" s="84"/>
      <c r="J216" s="84"/>
      <c r="K216" s="84"/>
      <c r="L216" s="83"/>
      <c r="M216" s="84"/>
      <c r="N216" s="84"/>
      <c r="O216" s="84"/>
      <c r="P216" s="84"/>
      <c r="Q216" s="83"/>
      <c r="R216" s="84"/>
      <c r="S216" s="84"/>
      <c r="T216" s="84"/>
      <c r="U216" s="105"/>
      <c r="V216" s="83"/>
      <c r="W216" s="84"/>
      <c r="X216" s="84"/>
      <c r="Y216" s="84"/>
      <c r="Z216" s="106"/>
      <c r="AA216" s="422">
        <f t="shared" si="72"/>
        <v>0</v>
      </c>
      <c r="AB216" s="423"/>
      <c r="AC216" s="432">
        <f t="shared" si="73"/>
        <v>0</v>
      </c>
      <c r="AD216" s="433"/>
      <c r="AE216" s="89"/>
      <c r="AF216" s="107">
        <f t="shared" si="74"/>
        <v>0</v>
      </c>
      <c r="AG216" s="108">
        <f t="shared" si="75"/>
        <v>0</v>
      </c>
      <c r="AI216" s="92">
        <v>3.75</v>
      </c>
      <c r="AJ216" s="93">
        <f t="shared" si="76"/>
        <v>0</v>
      </c>
      <c r="AK216" s="94">
        <f t="shared" si="77"/>
        <v>0</v>
      </c>
      <c r="AL216" s="95">
        <v>1.213</v>
      </c>
      <c r="AM216" s="93">
        <f t="shared" si="78"/>
        <v>0</v>
      </c>
      <c r="AN216" s="94">
        <f t="shared" si="79"/>
        <v>0</v>
      </c>
      <c r="AO216" s="95">
        <f>IF($F229=0,2*3.14*(0.0483/2),2*3.14*((0.0483/2)+($F229/1000)))</f>
        <v>0.15166200000000002</v>
      </c>
      <c r="AP216" s="109">
        <f>IF($F230=0,2*3.14*(0.0483/2),2*3.14*((0.0483/2)+($F230/1000)))</f>
        <v>0.15166200000000002</v>
      </c>
      <c r="AQ216" s="98">
        <f t="shared" si="80"/>
        <v>0</v>
      </c>
      <c r="AR216" s="94">
        <f t="shared" si="81"/>
        <v>0</v>
      </c>
      <c r="AS216" s="100">
        <f t="shared" si="82"/>
        <v>0</v>
      </c>
      <c r="AT216" s="93">
        <f t="shared" si="83"/>
        <v>0</v>
      </c>
      <c r="AU216" s="492"/>
      <c r="AV216" s="386"/>
      <c r="AW216" s="386"/>
      <c r="AX216" s="387"/>
    </row>
    <row r="217" spans="1:50" ht="12" customHeight="1">
      <c r="A217" s="412" t="s">
        <v>1</v>
      </c>
      <c r="B217" s="413"/>
      <c r="C217" s="413"/>
      <c r="D217" s="102">
        <v>5.29</v>
      </c>
      <c r="E217" s="103">
        <v>0.189342</v>
      </c>
      <c r="F217" s="104">
        <v>2.058</v>
      </c>
      <c r="G217" s="83"/>
      <c r="H217" s="84"/>
      <c r="I217" s="84"/>
      <c r="J217" s="84"/>
      <c r="K217" s="84"/>
      <c r="L217" s="83"/>
      <c r="M217" s="84"/>
      <c r="N217" s="84"/>
      <c r="O217" s="84"/>
      <c r="P217" s="84"/>
      <c r="Q217" s="83"/>
      <c r="R217" s="84"/>
      <c r="S217" s="84"/>
      <c r="T217" s="84"/>
      <c r="U217" s="105"/>
      <c r="V217" s="83"/>
      <c r="W217" s="84"/>
      <c r="X217" s="84"/>
      <c r="Y217" s="84"/>
      <c r="Z217" s="106"/>
      <c r="AA217" s="422">
        <f t="shared" si="72"/>
        <v>0</v>
      </c>
      <c r="AB217" s="423"/>
      <c r="AC217" s="432">
        <f t="shared" si="73"/>
        <v>0</v>
      </c>
      <c r="AD217" s="433"/>
      <c r="AE217" s="89"/>
      <c r="AF217" s="107">
        <f t="shared" si="74"/>
        <v>0</v>
      </c>
      <c r="AG217" s="108">
        <f t="shared" si="75"/>
        <v>0</v>
      </c>
      <c r="AI217" s="92">
        <v>5.29</v>
      </c>
      <c r="AJ217" s="93">
        <f t="shared" si="76"/>
        <v>0</v>
      </c>
      <c r="AK217" s="94">
        <f t="shared" si="77"/>
        <v>0</v>
      </c>
      <c r="AL217" s="95">
        <v>2.058</v>
      </c>
      <c r="AM217" s="93">
        <f t="shared" si="78"/>
        <v>0</v>
      </c>
      <c r="AN217" s="94">
        <f t="shared" si="79"/>
        <v>0</v>
      </c>
      <c r="AO217" s="95">
        <f>IF($F229=0,2*3.14*(0.0603/2),2*3.14*((0.0603/2)+($F229/1000)))</f>
        <v>0.189342</v>
      </c>
      <c r="AP217" s="109">
        <f>IF($F230=0,2*3.14*(0.0603/2),2*3.14*((0.0603/2)+($F230/1000)))</f>
        <v>0.189342</v>
      </c>
      <c r="AQ217" s="98">
        <f t="shared" si="80"/>
        <v>0</v>
      </c>
      <c r="AR217" s="94">
        <f t="shared" si="81"/>
        <v>0</v>
      </c>
      <c r="AS217" s="100">
        <f t="shared" si="82"/>
        <v>0</v>
      </c>
      <c r="AT217" s="93">
        <f t="shared" si="83"/>
        <v>0</v>
      </c>
      <c r="AU217" s="492"/>
      <c r="AV217" s="386"/>
      <c r="AW217" s="386"/>
      <c r="AX217" s="387"/>
    </row>
    <row r="218" spans="1:50" ht="12" customHeight="1">
      <c r="A218" s="412" t="s">
        <v>47</v>
      </c>
      <c r="B218" s="413"/>
      <c r="C218" s="413"/>
      <c r="D218" s="102">
        <v>6.79</v>
      </c>
      <c r="E218" s="103">
        <v>0.238954</v>
      </c>
      <c r="F218" s="104">
        <v>3.882</v>
      </c>
      <c r="G218" s="83"/>
      <c r="H218" s="84"/>
      <c r="I218" s="84"/>
      <c r="J218" s="84"/>
      <c r="K218" s="84"/>
      <c r="L218" s="83"/>
      <c r="M218" s="84"/>
      <c r="N218" s="84"/>
      <c r="O218" s="84"/>
      <c r="P218" s="84"/>
      <c r="Q218" s="83"/>
      <c r="R218" s="84"/>
      <c r="S218" s="84"/>
      <c r="T218" s="84"/>
      <c r="U218" s="105"/>
      <c r="V218" s="83"/>
      <c r="W218" s="84"/>
      <c r="X218" s="84"/>
      <c r="Y218" s="84"/>
      <c r="Z218" s="106"/>
      <c r="AA218" s="422">
        <f t="shared" si="72"/>
        <v>0</v>
      </c>
      <c r="AB218" s="423"/>
      <c r="AC218" s="432">
        <f t="shared" si="73"/>
        <v>0</v>
      </c>
      <c r="AD218" s="433"/>
      <c r="AE218" s="89"/>
      <c r="AF218" s="107">
        <f t="shared" si="74"/>
        <v>0</v>
      </c>
      <c r="AG218" s="108">
        <f t="shared" si="75"/>
        <v>0</v>
      </c>
      <c r="AI218" s="92">
        <v>6.79</v>
      </c>
      <c r="AJ218" s="93">
        <f t="shared" si="76"/>
        <v>0</v>
      </c>
      <c r="AK218" s="94">
        <f t="shared" si="77"/>
        <v>0</v>
      </c>
      <c r="AL218" s="95">
        <v>3.882</v>
      </c>
      <c r="AM218" s="93">
        <f t="shared" si="78"/>
        <v>0</v>
      </c>
      <c r="AN218" s="94">
        <f t="shared" si="79"/>
        <v>0</v>
      </c>
      <c r="AO218" s="95">
        <f>IF($F229=0,2*3.14*(0.0761/2),2*3.14*((0.0761/2)+($F229/1000)))</f>
        <v>0.238954</v>
      </c>
      <c r="AP218" s="109">
        <f>IF($F230=0,2*3.14*(0.0761/2),2*3.14*((0.0761/2)+($F230/1000)))</f>
        <v>0.238954</v>
      </c>
      <c r="AQ218" s="98">
        <f t="shared" si="80"/>
        <v>0</v>
      </c>
      <c r="AR218" s="94">
        <f t="shared" si="81"/>
        <v>0</v>
      </c>
      <c r="AS218" s="100">
        <f t="shared" si="82"/>
        <v>0</v>
      </c>
      <c r="AT218" s="93">
        <f t="shared" si="83"/>
        <v>0</v>
      </c>
      <c r="AU218" s="492"/>
      <c r="AV218" s="386"/>
      <c r="AW218" s="386"/>
      <c r="AX218" s="387"/>
    </row>
    <row r="219" spans="1:50" ht="12" customHeight="1">
      <c r="A219" s="412" t="s">
        <v>48</v>
      </c>
      <c r="B219" s="413"/>
      <c r="C219" s="413"/>
      <c r="D219" s="102">
        <v>8.9</v>
      </c>
      <c r="E219" s="103">
        <v>0.27946</v>
      </c>
      <c r="F219" s="104">
        <v>5.346</v>
      </c>
      <c r="G219" s="83"/>
      <c r="H219" s="84"/>
      <c r="I219" s="84"/>
      <c r="J219" s="84"/>
      <c r="K219" s="84"/>
      <c r="L219" s="83"/>
      <c r="M219" s="84"/>
      <c r="N219" s="84"/>
      <c r="O219" s="84"/>
      <c r="P219" s="84"/>
      <c r="Q219" s="83"/>
      <c r="R219" s="84"/>
      <c r="S219" s="84"/>
      <c r="T219" s="84"/>
      <c r="U219" s="105"/>
      <c r="V219" s="83"/>
      <c r="W219" s="84"/>
      <c r="X219" s="84"/>
      <c r="Y219" s="84"/>
      <c r="Z219" s="106"/>
      <c r="AA219" s="422">
        <f t="shared" si="72"/>
        <v>0</v>
      </c>
      <c r="AB219" s="423"/>
      <c r="AC219" s="432">
        <f t="shared" si="73"/>
        <v>0</v>
      </c>
      <c r="AD219" s="433"/>
      <c r="AE219" s="89"/>
      <c r="AF219" s="107">
        <f t="shared" si="74"/>
        <v>0</v>
      </c>
      <c r="AG219" s="108">
        <f t="shared" si="75"/>
        <v>0</v>
      </c>
      <c r="AI219" s="92">
        <v>8.9</v>
      </c>
      <c r="AJ219" s="93">
        <f t="shared" si="76"/>
        <v>0</v>
      </c>
      <c r="AK219" s="94">
        <f t="shared" si="77"/>
        <v>0</v>
      </c>
      <c r="AL219" s="95">
        <v>5.346</v>
      </c>
      <c r="AM219" s="93">
        <f t="shared" si="78"/>
        <v>0</v>
      </c>
      <c r="AN219" s="94">
        <f t="shared" si="79"/>
        <v>0</v>
      </c>
      <c r="AO219" s="95">
        <f>IF($F229=0,2*3.14*(0.089/2),2*3.14*((0.089/2)+($F229/1000)))</f>
        <v>0.27946</v>
      </c>
      <c r="AP219" s="109">
        <f>IF($F230=0,2*3.14*(0.089/2),2*3.14*((0.089/2)+($F230/1000)))</f>
        <v>0.27946</v>
      </c>
      <c r="AQ219" s="98">
        <f t="shared" si="80"/>
        <v>0</v>
      </c>
      <c r="AR219" s="94">
        <f t="shared" si="81"/>
        <v>0</v>
      </c>
      <c r="AS219" s="100">
        <f t="shared" si="82"/>
        <v>0</v>
      </c>
      <c r="AT219" s="93">
        <f t="shared" si="83"/>
        <v>0</v>
      </c>
      <c r="AU219" s="493"/>
      <c r="AV219" s="388"/>
      <c r="AW219" s="388"/>
      <c r="AX219" s="389"/>
    </row>
    <row r="220" spans="1:50" ht="12" customHeight="1">
      <c r="A220" s="434" t="s">
        <v>49</v>
      </c>
      <c r="B220" s="435"/>
      <c r="C220" s="435"/>
      <c r="D220" s="110">
        <v>12.98</v>
      </c>
      <c r="E220" s="111">
        <v>0.358902</v>
      </c>
      <c r="F220" s="112">
        <v>8.99</v>
      </c>
      <c r="G220" s="83"/>
      <c r="H220" s="84"/>
      <c r="I220" s="84"/>
      <c r="J220" s="84"/>
      <c r="K220" s="84"/>
      <c r="L220" s="83"/>
      <c r="M220" s="84"/>
      <c r="N220" s="84"/>
      <c r="O220" s="84"/>
      <c r="P220" s="84"/>
      <c r="Q220" s="83"/>
      <c r="R220" s="84"/>
      <c r="S220" s="84"/>
      <c r="T220" s="84"/>
      <c r="U220" s="105"/>
      <c r="V220" s="83"/>
      <c r="W220" s="84"/>
      <c r="X220" s="84"/>
      <c r="Y220" s="84"/>
      <c r="Z220" s="84"/>
      <c r="AA220" s="436">
        <f t="shared" si="72"/>
        <v>0</v>
      </c>
      <c r="AB220" s="437"/>
      <c r="AC220" s="438">
        <f t="shared" si="73"/>
        <v>0</v>
      </c>
      <c r="AD220" s="439"/>
      <c r="AE220" s="89"/>
      <c r="AF220" s="107">
        <f t="shared" si="74"/>
        <v>0</v>
      </c>
      <c r="AG220" s="108">
        <f t="shared" si="75"/>
        <v>0</v>
      </c>
      <c r="AI220" s="134">
        <v>12.98</v>
      </c>
      <c r="AJ220" s="113">
        <f t="shared" si="76"/>
        <v>0</v>
      </c>
      <c r="AK220" s="114">
        <f t="shared" si="77"/>
        <v>0</v>
      </c>
      <c r="AL220" s="115">
        <v>8.99</v>
      </c>
      <c r="AM220" s="113">
        <f t="shared" si="78"/>
        <v>0</v>
      </c>
      <c r="AN220" s="114">
        <f t="shared" si="79"/>
        <v>0</v>
      </c>
      <c r="AO220" s="115">
        <f>IF($F229=0,2*3.14*(0.1143/2),2*3.14*((0.1143/2)+($F229/1000)))</f>
        <v>0.358902</v>
      </c>
      <c r="AP220" s="116">
        <f>IF($F230=0,2*3.14*(0.1143/2),2*3.14*((0.1143/2)+($F230/1000)))</f>
        <v>0.358902</v>
      </c>
      <c r="AQ220" s="117">
        <f t="shared" si="80"/>
        <v>0</v>
      </c>
      <c r="AR220" s="114">
        <f t="shared" si="81"/>
        <v>0</v>
      </c>
      <c r="AS220" s="118">
        <f t="shared" si="82"/>
        <v>0</v>
      </c>
      <c r="AT220" s="113">
        <f t="shared" si="83"/>
        <v>0</v>
      </c>
      <c r="AU220" s="101"/>
      <c r="AV220" s="46"/>
      <c r="AW220" s="46"/>
      <c r="AX220" s="46"/>
    </row>
    <row r="221" spans="1:50" ht="3" customHeight="1">
      <c r="A221" s="410"/>
      <c r="B221" s="411"/>
      <c r="C221" s="411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20"/>
      <c r="AB221" s="120"/>
      <c r="AC221" s="424"/>
      <c r="AD221" s="425"/>
      <c r="AE221" s="89"/>
      <c r="AF221" s="107">
        <f t="shared" si="74"/>
        <v>0</v>
      </c>
      <c r="AG221" s="108">
        <f t="shared" si="75"/>
        <v>0</v>
      </c>
      <c r="AI221" s="92"/>
      <c r="AJ221" s="93"/>
      <c r="AK221" s="94"/>
      <c r="AL221" s="95"/>
      <c r="AM221" s="93">
        <f t="shared" si="78"/>
        <v>0</v>
      </c>
      <c r="AN221" s="94">
        <f t="shared" si="79"/>
        <v>0</v>
      </c>
      <c r="AO221" s="95"/>
      <c r="AP221" s="121"/>
      <c r="AQ221" s="98">
        <f>(SUM(D221:H221))*AO221</f>
        <v>0</v>
      </c>
      <c r="AR221" s="93">
        <f>(SUM(O221:T221))*$AP221</f>
        <v>0</v>
      </c>
      <c r="AS221" s="98"/>
      <c r="AT221" s="93"/>
      <c r="AU221" s="101"/>
      <c r="AV221" s="46"/>
      <c r="AW221" s="46"/>
      <c r="AX221" s="46"/>
    </row>
    <row r="222" spans="1:50" ht="12" customHeight="1">
      <c r="A222" s="426" t="s">
        <v>50</v>
      </c>
      <c r="B222" s="427"/>
      <c r="C222" s="427"/>
      <c r="D222" s="122">
        <v>17.65</v>
      </c>
      <c r="E222" s="123">
        <v>0.5202979999999999</v>
      </c>
      <c r="F222" s="124">
        <v>13.68</v>
      </c>
      <c r="G222" s="83"/>
      <c r="H222" s="84"/>
      <c r="I222" s="84"/>
      <c r="J222" s="84"/>
      <c r="K222" s="84"/>
      <c r="L222" s="83"/>
      <c r="M222" s="84"/>
      <c r="N222" s="84"/>
      <c r="O222" s="84"/>
      <c r="P222" s="84"/>
      <c r="Q222" s="83"/>
      <c r="R222" s="84"/>
      <c r="S222" s="84"/>
      <c r="T222" s="84"/>
      <c r="U222" s="105"/>
      <c r="V222" s="83"/>
      <c r="W222" s="84"/>
      <c r="X222" s="84"/>
      <c r="Y222" s="84"/>
      <c r="Z222" s="84"/>
      <c r="AA222" s="428">
        <f>(SUM(G222:P222))</f>
        <v>0</v>
      </c>
      <c r="AB222" s="429"/>
      <c r="AC222" s="430">
        <f>(SUM(Q222:Z222))</f>
        <v>0</v>
      </c>
      <c r="AD222" s="431"/>
      <c r="AE222" s="125"/>
      <c r="AF222" s="107">
        <f t="shared" si="74"/>
        <v>0</v>
      </c>
      <c r="AG222" s="108">
        <f t="shared" si="75"/>
        <v>0</v>
      </c>
      <c r="AH222" s="98"/>
      <c r="AI222" s="92">
        <v>17.65</v>
      </c>
      <c r="AJ222" s="93">
        <f>+AF222*$AI222</f>
        <v>0</v>
      </c>
      <c r="AK222" s="94">
        <f>+AG222*$AI222</f>
        <v>0</v>
      </c>
      <c r="AL222" s="92">
        <v>13.68</v>
      </c>
      <c r="AM222" s="93">
        <f t="shared" si="78"/>
        <v>0</v>
      </c>
      <c r="AN222" s="94">
        <f t="shared" si="79"/>
        <v>0</v>
      </c>
      <c r="AO222" s="126">
        <f>IF($U229=0,2*3.14*(0.1397/2),2*3.14*((0.1397/2)+($U229/1000)))</f>
        <v>0.438658</v>
      </c>
      <c r="AP222" s="127">
        <f>IF($U230=0,2*3.14*(0.1397/2),2*3.14*((0.1397/2)+($U230/1000)))</f>
        <v>0.438658</v>
      </c>
      <c r="AQ222" s="100">
        <f>(SUM(G222:K222))*AO222</f>
        <v>0</v>
      </c>
      <c r="AR222" s="93">
        <f>(SUM(Q222:U222))*$AP222</f>
        <v>0</v>
      </c>
      <c r="AS222" s="93">
        <f>SUM(L222:P222)*$AO222</f>
        <v>0</v>
      </c>
      <c r="AT222" s="93">
        <f>SUM(V222:Z222)*$AP222</f>
        <v>0</v>
      </c>
      <c r="AU222" s="460"/>
      <c r="AV222" s="384" t="s">
        <v>31</v>
      </c>
      <c r="AW222" s="384"/>
      <c r="AX222" s="385"/>
    </row>
    <row r="223" spans="1:50" ht="12" customHeight="1" thickBot="1">
      <c r="A223" s="412" t="s">
        <v>51</v>
      </c>
      <c r="B223" s="413"/>
      <c r="C223" s="413"/>
      <c r="D223" s="128">
        <v>21.12</v>
      </c>
      <c r="E223" s="129">
        <v>0.610102</v>
      </c>
      <c r="F223" s="130">
        <v>17.67</v>
      </c>
      <c r="G223" s="83"/>
      <c r="H223" s="84"/>
      <c r="I223" s="84"/>
      <c r="J223" s="84"/>
      <c r="K223" s="84"/>
      <c r="L223" s="83"/>
      <c r="M223" s="84"/>
      <c r="N223" s="84"/>
      <c r="O223" s="84"/>
      <c r="P223" s="84"/>
      <c r="Q223" s="83"/>
      <c r="R223" s="84"/>
      <c r="S223" s="84"/>
      <c r="T223" s="84"/>
      <c r="U223" s="105"/>
      <c r="V223" s="83"/>
      <c r="W223" s="84"/>
      <c r="X223" s="84"/>
      <c r="Y223" s="84"/>
      <c r="Z223" s="106"/>
      <c r="AA223" s="440">
        <f>(SUM(G223:P223))</f>
        <v>0</v>
      </c>
      <c r="AB223" s="441"/>
      <c r="AC223" s="442">
        <f>(SUM(Q223:Z223))</f>
        <v>0</v>
      </c>
      <c r="AD223" s="443"/>
      <c r="AE223" s="125"/>
      <c r="AF223" s="132">
        <f t="shared" si="74"/>
        <v>0</v>
      </c>
      <c r="AG223" s="133">
        <f t="shared" si="75"/>
        <v>0</v>
      </c>
      <c r="AH223" s="98"/>
      <c r="AI223" s="135">
        <v>21.12</v>
      </c>
      <c r="AJ223" s="113">
        <f>+AF223*$AI223</f>
        <v>0</v>
      </c>
      <c r="AK223" s="114">
        <f>+AG223*$AI223</f>
        <v>0</v>
      </c>
      <c r="AL223" s="135">
        <v>17.67</v>
      </c>
      <c r="AM223" s="113">
        <f t="shared" si="78"/>
        <v>0</v>
      </c>
      <c r="AN223" s="114">
        <f t="shared" si="79"/>
        <v>0</v>
      </c>
      <c r="AO223" s="115">
        <f>IF($U229=0,2*3.14*(0.1683/2),2*3.14*((0.1683/2)+($U229/1000)))</f>
        <v>0.528462</v>
      </c>
      <c r="AP223" s="136">
        <f>IF($U230=0,2*3.14*(0.1683/2),2*3.14*((0.1683/2)+($U230/1000)))</f>
        <v>0.528462</v>
      </c>
      <c r="AQ223" s="118">
        <f>(SUM(G223:K223))*AO223</f>
        <v>0</v>
      </c>
      <c r="AR223" s="113">
        <f>(SUM(Q223:U223))*$AP223</f>
        <v>0</v>
      </c>
      <c r="AS223" s="113">
        <f>SUM(L223:P223)*$AO223</f>
        <v>0</v>
      </c>
      <c r="AT223" s="113">
        <f>SUM(V223:Z223)*$AP223</f>
        <v>0</v>
      </c>
      <c r="AU223" s="461"/>
      <c r="AV223" s="386"/>
      <c r="AW223" s="386"/>
      <c r="AX223" s="387"/>
    </row>
    <row r="224" spans="1:50" ht="3" customHeight="1" thickBot="1">
      <c r="A224" s="137"/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40"/>
      <c r="AB224" s="140"/>
      <c r="AC224" s="140"/>
      <c r="AD224" s="141"/>
      <c r="AE224" s="125"/>
      <c r="AF224" s="142"/>
      <c r="AG224" s="142"/>
      <c r="AH224" s="98"/>
      <c r="AI224" s="143"/>
      <c r="AJ224" s="98"/>
      <c r="AK224" s="98"/>
      <c r="AL224" s="144"/>
      <c r="AM224" s="98"/>
      <c r="AN224" s="98"/>
      <c r="AO224" s="145"/>
      <c r="AP224" s="145"/>
      <c r="AQ224" s="98"/>
      <c r="AR224" s="98"/>
      <c r="AS224" s="98"/>
      <c r="AT224" s="98"/>
      <c r="AU224" s="461"/>
      <c r="AV224" s="386"/>
      <c r="AW224" s="386"/>
      <c r="AX224" s="387"/>
    </row>
    <row r="225" spans="1:50" s="155" customFormat="1" ht="14.1" customHeight="1">
      <c r="A225" s="146" t="s">
        <v>32</v>
      </c>
      <c r="B225" s="147"/>
      <c r="C225" s="147"/>
      <c r="D225" s="147"/>
      <c r="E225" s="147"/>
      <c r="F225" s="147"/>
      <c r="G225" s="147"/>
      <c r="H225" s="148" t="s">
        <v>33</v>
      </c>
      <c r="I225" s="444">
        <f>+(SUM(AJ211:AJ223))*(1+F226/100)</f>
        <v>0</v>
      </c>
      <c r="J225" s="444"/>
      <c r="K225" s="149" t="s">
        <v>22</v>
      </c>
      <c r="L225" s="445" t="s">
        <v>34</v>
      </c>
      <c r="M225" s="447">
        <f>+(SUM(AJ211:AJ223)+SUM(AK211:AK223))*(1+F226/100)</f>
        <v>0</v>
      </c>
      <c r="N225" s="447"/>
      <c r="O225" s="449" t="s">
        <v>22</v>
      </c>
      <c r="P225" s="146" t="s">
        <v>35</v>
      </c>
      <c r="Q225" s="150"/>
      <c r="R225" s="150"/>
      <c r="S225" s="150"/>
      <c r="T225" s="150"/>
      <c r="U225" s="151"/>
      <c r="V225" s="151"/>
      <c r="W225" s="152" t="s">
        <v>33</v>
      </c>
      <c r="X225" s="451">
        <f>+SUM(AM211:AM223)*(1+U226/100)</f>
        <v>0</v>
      </c>
      <c r="Y225" s="451"/>
      <c r="Z225" s="153" t="s">
        <v>23</v>
      </c>
      <c r="AA225" s="452" t="s">
        <v>34</v>
      </c>
      <c r="AB225" s="454">
        <f>+X225+X226</f>
        <v>0</v>
      </c>
      <c r="AC225" s="454"/>
      <c r="AD225" s="456" t="s">
        <v>23</v>
      </c>
      <c r="AE225" s="154"/>
      <c r="AI225" s="156"/>
      <c r="AL225" s="157"/>
      <c r="AO225" s="156"/>
      <c r="AP225" s="156"/>
      <c r="AU225" s="461"/>
      <c r="AV225" s="386"/>
      <c r="AW225" s="386"/>
      <c r="AX225" s="387"/>
    </row>
    <row r="226" spans="1:50" s="155" customFormat="1" ht="14.1" customHeight="1" thickBot="1">
      <c r="A226" s="158" t="s">
        <v>36</v>
      </c>
      <c r="B226" s="159"/>
      <c r="C226" s="159"/>
      <c r="D226" s="159"/>
      <c r="E226" s="159"/>
      <c r="F226" s="160"/>
      <c r="G226" s="161" t="s">
        <v>13</v>
      </c>
      <c r="H226" s="162" t="s">
        <v>37</v>
      </c>
      <c r="I226" s="458">
        <f>+(SUM(AK211:AK223))*(1+F226/100)</f>
        <v>0</v>
      </c>
      <c r="J226" s="458"/>
      <c r="K226" s="163" t="s">
        <v>22</v>
      </c>
      <c r="L226" s="446"/>
      <c r="M226" s="448"/>
      <c r="N226" s="448"/>
      <c r="O226" s="450"/>
      <c r="P226" s="158" t="s">
        <v>36</v>
      </c>
      <c r="Q226" s="151"/>
      <c r="R226" s="151"/>
      <c r="S226" s="151"/>
      <c r="T226" s="151"/>
      <c r="U226" s="160"/>
      <c r="V226" s="164" t="s">
        <v>13</v>
      </c>
      <c r="W226" s="165" t="s">
        <v>37</v>
      </c>
      <c r="X226" s="459">
        <f>+SUM(AN211:AN223)*(1+U226/100)</f>
        <v>0</v>
      </c>
      <c r="Y226" s="459"/>
      <c r="Z226" s="166" t="s">
        <v>23</v>
      </c>
      <c r="AA226" s="453"/>
      <c r="AB226" s="455"/>
      <c r="AC226" s="455"/>
      <c r="AD226" s="457"/>
      <c r="AL226" s="157"/>
      <c r="AO226" s="156"/>
      <c r="AP226" s="156"/>
      <c r="AU226" s="461"/>
      <c r="AV226" s="386"/>
      <c r="AW226" s="386"/>
      <c r="AX226" s="387"/>
    </row>
    <row r="227" spans="1:50" s="155" customFormat="1" ht="3" customHeight="1">
      <c r="A227" s="168"/>
      <c r="B227" s="169"/>
      <c r="C227" s="170"/>
      <c r="D227" s="171"/>
      <c r="E227" s="172"/>
      <c r="F227" s="172"/>
      <c r="G227" s="173"/>
      <c r="H227" s="174"/>
      <c r="I227" s="171"/>
      <c r="J227" s="175"/>
      <c r="K227" s="175"/>
      <c r="L227" s="176"/>
      <c r="M227" s="177"/>
      <c r="N227" s="171"/>
      <c r="O227" s="178"/>
      <c r="P227" s="179"/>
      <c r="Q227" s="179"/>
      <c r="R227" s="178"/>
      <c r="S227" s="180"/>
      <c r="T227" s="181"/>
      <c r="U227" s="182"/>
      <c r="V227" s="182"/>
      <c r="W227" s="183"/>
      <c r="X227" s="184"/>
      <c r="Y227" s="185"/>
      <c r="Z227" s="186"/>
      <c r="AA227" s="183"/>
      <c r="AB227" s="187"/>
      <c r="AC227" s="188"/>
      <c r="AD227" s="189"/>
      <c r="AE227" s="190"/>
      <c r="AF227" s="154"/>
      <c r="AG227" s="191"/>
      <c r="AL227" s="157"/>
      <c r="AO227" s="156"/>
      <c r="AP227" s="156"/>
      <c r="AU227" s="461"/>
      <c r="AV227" s="386"/>
      <c r="AW227" s="386"/>
      <c r="AX227" s="387"/>
    </row>
    <row r="228" spans="1:50" s="155" customFormat="1" ht="12.75" customHeight="1">
      <c r="A228" s="192"/>
      <c r="B228" s="193"/>
      <c r="C228" s="194"/>
      <c r="D228" s="195"/>
      <c r="E228" s="196"/>
      <c r="F228" s="196"/>
      <c r="G228" s="463" t="s">
        <v>38</v>
      </c>
      <c r="H228" s="464"/>
      <c r="I228" s="464"/>
      <c r="J228" s="464"/>
      <c r="K228" s="464"/>
      <c r="L228" s="464"/>
      <c r="M228" s="464"/>
      <c r="N228" s="464"/>
      <c r="O228" s="464"/>
      <c r="P228" s="464"/>
      <c r="Q228" s="464"/>
      <c r="R228" s="464"/>
      <c r="S228" s="464"/>
      <c r="T228" s="464"/>
      <c r="U228" s="464"/>
      <c r="V228" s="464"/>
      <c r="W228" s="464"/>
      <c r="X228" s="465"/>
      <c r="Y228" s="197"/>
      <c r="Z228" s="197"/>
      <c r="AA228" s="197"/>
      <c r="AB228" s="197"/>
      <c r="AC228" s="198"/>
      <c r="AD228" s="199"/>
      <c r="AE228" s="190"/>
      <c r="AF228" s="154"/>
      <c r="AG228" s="191"/>
      <c r="AL228" s="157"/>
      <c r="AO228" s="156"/>
      <c r="AP228" s="156"/>
      <c r="AU228" s="461"/>
      <c r="AV228" s="386"/>
      <c r="AW228" s="386"/>
      <c r="AX228" s="387"/>
    </row>
    <row r="229" spans="1:50" s="155" customFormat="1" ht="15.75" customHeight="1">
      <c r="A229" s="404" t="s">
        <v>39</v>
      </c>
      <c r="B229" s="405"/>
      <c r="C229" s="200"/>
      <c r="D229" s="201" t="s">
        <v>40</v>
      </c>
      <c r="E229" s="202" t="s">
        <v>41</v>
      </c>
      <c r="F229" s="203"/>
      <c r="G229" s="204" t="s">
        <v>42</v>
      </c>
      <c r="H229" s="202" t="s">
        <v>33</v>
      </c>
      <c r="I229" s="406">
        <f>SUM(AQ211:AQ220)*(1+F231/100)</f>
        <v>0</v>
      </c>
      <c r="J229" s="406"/>
      <c r="K229" s="205" t="s">
        <v>24</v>
      </c>
      <c r="L229" s="206" t="s">
        <v>37</v>
      </c>
      <c r="M229" s="407">
        <f>SUM(AR211:AR220)*(1+F231/100)</f>
        <v>0</v>
      </c>
      <c r="N229" s="407"/>
      <c r="O229" s="207" t="s">
        <v>24</v>
      </c>
      <c r="P229" s="408" t="s">
        <v>43</v>
      </c>
      <c r="Q229" s="409"/>
      <c r="R229" s="200"/>
      <c r="S229" s="208" t="s">
        <v>40</v>
      </c>
      <c r="T229" s="209" t="s">
        <v>41</v>
      </c>
      <c r="U229" s="210"/>
      <c r="V229" s="207" t="s">
        <v>42</v>
      </c>
      <c r="W229" s="211" t="s">
        <v>33</v>
      </c>
      <c r="X229" s="399">
        <f>+SUM(AQ222:AQ223)*(1+U231/100)</f>
        <v>0</v>
      </c>
      <c r="Y229" s="399"/>
      <c r="Z229" s="212" t="s">
        <v>24</v>
      </c>
      <c r="AA229" s="213" t="s">
        <v>37</v>
      </c>
      <c r="AB229" s="397">
        <f>SUM(AR222:AR223)*(1+U231/100)</f>
        <v>0</v>
      </c>
      <c r="AC229" s="397"/>
      <c r="AD229" s="214" t="s">
        <v>24</v>
      </c>
      <c r="AE229" s="215"/>
      <c r="AL229" s="157"/>
      <c r="AO229" s="156"/>
      <c r="AP229" s="156"/>
      <c r="AU229" s="461"/>
      <c r="AV229" s="386"/>
      <c r="AW229" s="386"/>
      <c r="AX229" s="387"/>
    </row>
    <row r="230" spans="1:50" ht="15" customHeight="1">
      <c r="A230" s="401" t="s">
        <v>52</v>
      </c>
      <c r="B230" s="402"/>
      <c r="C230" s="216"/>
      <c r="D230" s="217" t="s">
        <v>44</v>
      </c>
      <c r="E230" s="218" t="s">
        <v>41</v>
      </c>
      <c r="F230" s="219"/>
      <c r="G230" s="220" t="s">
        <v>42</v>
      </c>
      <c r="H230" s="221" t="s">
        <v>33</v>
      </c>
      <c r="I230" s="403">
        <f>+SUM(AS211:AS220)*(1+F231/100)</f>
        <v>0</v>
      </c>
      <c r="J230" s="403"/>
      <c r="K230" s="222" t="s">
        <v>24</v>
      </c>
      <c r="L230" s="223" t="s">
        <v>37</v>
      </c>
      <c r="M230" s="398">
        <f>SUM(AT211:AT220)*(1+F231/100)</f>
        <v>0</v>
      </c>
      <c r="N230" s="398"/>
      <c r="O230" s="224" t="s">
        <v>24</v>
      </c>
      <c r="P230" s="420" t="s">
        <v>52</v>
      </c>
      <c r="Q230" s="421"/>
      <c r="R230" s="225"/>
      <c r="S230" s="226" t="s">
        <v>44</v>
      </c>
      <c r="T230" s="227" t="s">
        <v>41</v>
      </c>
      <c r="U230" s="228"/>
      <c r="V230" s="229" t="s">
        <v>42</v>
      </c>
      <c r="W230" s="230" t="s">
        <v>33</v>
      </c>
      <c r="X230" s="403">
        <f>+SUM(AS222:AS223)*(1+U231/100)</f>
        <v>0</v>
      </c>
      <c r="Y230" s="403"/>
      <c r="Z230" s="231" t="s">
        <v>24</v>
      </c>
      <c r="AA230" s="227" t="s">
        <v>37</v>
      </c>
      <c r="AB230" s="398">
        <f>SUM(AT222:AT223)*(1+U231/100)</f>
        <v>0</v>
      </c>
      <c r="AC230" s="398"/>
      <c r="AD230" s="232" t="s">
        <v>24</v>
      </c>
      <c r="AE230" s="233"/>
      <c r="AG230" s="155"/>
      <c r="AH230" s="155"/>
      <c r="AI230" s="155"/>
      <c r="AJ230" s="155"/>
      <c r="AL230" s="234"/>
      <c r="AO230" s="235"/>
      <c r="AP230" s="235"/>
      <c r="AU230" s="461"/>
      <c r="AV230" s="386"/>
      <c r="AW230" s="386"/>
      <c r="AX230" s="387"/>
    </row>
    <row r="231" spans="1:50" ht="14.1" customHeight="1" thickBot="1">
      <c r="A231" s="158" t="s">
        <v>36</v>
      </c>
      <c r="B231" s="159"/>
      <c r="C231" s="159"/>
      <c r="D231" s="159"/>
      <c r="E231" s="159"/>
      <c r="F231" s="236"/>
      <c r="G231" s="237" t="s">
        <v>13</v>
      </c>
      <c r="H231" s="238" t="s">
        <v>34</v>
      </c>
      <c r="I231" s="400">
        <f>+I229+I230</f>
        <v>0</v>
      </c>
      <c r="J231" s="400"/>
      <c r="K231" s="239" t="s">
        <v>24</v>
      </c>
      <c r="L231" s="240" t="s">
        <v>34</v>
      </c>
      <c r="M231" s="396">
        <f>+M229+M230</f>
        <v>0</v>
      </c>
      <c r="N231" s="396"/>
      <c r="O231" s="224" t="s">
        <v>24</v>
      </c>
      <c r="P231" s="241" t="s">
        <v>36</v>
      </c>
      <c r="Q231" s="242"/>
      <c r="R231" s="242"/>
      <c r="S231" s="242"/>
      <c r="T231" s="243"/>
      <c r="U231" s="244"/>
      <c r="V231" s="245" t="s">
        <v>13</v>
      </c>
      <c r="W231" s="246" t="s">
        <v>34</v>
      </c>
      <c r="X231" s="400">
        <f>+X229+X230</f>
        <v>0</v>
      </c>
      <c r="Y231" s="400"/>
      <c r="Z231" s="247" t="s">
        <v>24</v>
      </c>
      <c r="AA231" s="240" t="s">
        <v>34</v>
      </c>
      <c r="AB231" s="396">
        <f>+AB229+AB230</f>
        <v>0</v>
      </c>
      <c r="AC231" s="396"/>
      <c r="AD231" s="232" t="s">
        <v>24</v>
      </c>
      <c r="AE231" s="233"/>
      <c r="AG231" s="155"/>
      <c r="AH231" s="155"/>
      <c r="AI231" s="155"/>
      <c r="AJ231" s="155"/>
      <c r="AL231" s="234"/>
      <c r="AO231" s="235"/>
      <c r="AP231" s="235"/>
      <c r="AU231" s="461"/>
      <c r="AV231" s="386"/>
      <c r="AW231" s="386"/>
      <c r="AX231" s="387"/>
    </row>
    <row r="232" spans="1:50" ht="14.1" customHeight="1" thickBot="1" thickTop="1">
      <c r="A232" s="466" t="s">
        <v>53</v>
      </c>
      <c r="B232" s="467"/>
      <c r="C232" s="467"/>
      <c r="D232" s="467"/>
      <c r="E232" s="467"/>
      <c r="F232" s="467"/>
      <c r="G232" s="467"/>
      <c r="H232" s="467"/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467"/>
      <c r="T232" s="467"/>
      <c r="U232" s="467"/>
      <c r="V232" s="467"/>
      <c r="W232" s="467"/>
      <c r="X232" s="467"/>
      <c r="Y232" s="467"/>
      <c r="Z232" s="467"/>
      <c r="AA232" s="467"/>
      <c r="AB232" s="467"/>
      <c r="AC232" s="467"/>
      <c r="AD232" s="468"/>
      <c r="AE232" s="248"/>
      <c r="AF232" s="248"/>
      <c r="AG232" s="248"/>
      <c r="AH232" s="155"/>
      <c r="AI232" s="235"/>
      <c r="AL232" s="234"/>
      <c r="AO232" s="235"/>
      <c r="AP232" s="235"/>
      <c r="AU232" s="462"/>
      <c r="AV232" s="388"/>
      <c r="AW232" s="388"/>
      <c r="AX232" s="389"/>
    </row>
    <row r="238" ht="13.5" thickBot="1"/>
    <row r="239" spans="1:46" ht="15" customHeight="1">
      <c r="A239" s="3" t="s">
        <v>2</v>
      </c>
      <c r="B239" s="4"/>
      <c r="C239" s="5"/>
      <c r="D239" s="6"/>
      <c r="E239" s="7"/>
      <c r="F239" s="7"/>
      <c r="G239" s="7"/>
      <c r="H239" s="7"/>
      <c r="I239" s="8"/>
      <c r="J239" s="502"/>
      <c r="K239" s="503"/>
      <c r="L239" s="503"/>
      <c r="M239" s="503"/>
      <c r="N239" s="503"/>
      <c r="O239" s="503"/>
      <c r="P239" s="503"/>
      <c r="Q239" s="503"/>
      <c r="R239" s="503"/>
      <c r="S239" s="503"/>
      <c r="T239" s="503"/>
      <c r="U239" s="503"/>
      <c r="V239" s="503"/>
      <c r="W239" s="504"/>
      <c r="X239" s="9" t="s">
        <v>3</v>
      </c>
      <c r="Y239" s="6"/>
      <c r="Z239" s="10"/>
      <c r="AA239" s="11"/>
      <c r="AB239" s="505"/>
      <c r="AC239" s="506"/>
      <c r="AD239" s="507"/>
      <c r="AE239" s="12"/>
      <c r="AF239" s="12"/>
      <c r="AG239" s="12"/>
      <c r="AK239" s="14"/>
      <c r="AL239" s="15"/>
      <c r="AM239" s="15"/>
      <c r="AN239" s="15"/>
      <c r="AO239" s="16"/>
      <c r="AP239" s="16"/>
      <c r="AQ239" s="16"/>
      <c r="AR239" s="16"/>
      <c r="AS239" s="17"/>
      <c r="AT239" s="17"/>
    </row>
    <row r="240" spans="1:50" ht="15" customHeight="1" thickBot="1">
      <c r="A240" s="18" t="s">
        <v>45</v>
      </c>
      <c r="B240" s="19"/>
      <c r="C240" s="19"/>
      <c r="D240" s="19"/>
      <c r="E240" s="19"/>
      <c r="F240" s="19"/>
      <c r="G240" s="19"/>
      <c r="H240" s="19"/>
      <c r="I240" s="20"/>
      <c r="J240" s="508"/>
      <c r="K240" s="509"/>
      <c r="L240" s="509"/>
      <c r="M240" s="509"/>
      <c r="N240" s="509"/>
      <c r="O240" s="509"/>
      <c r="P240" s="509"/>
      <c r="Q240" s="509"/>
      <c r="R240" s="509"/>
      <c r="S240" s="509"/>
      <c r="T240" s="509"/>
      <c r="U240" s="509"/>
      <c r="V240" s="509"/>
      <c r="W240" s="510"/>
      <c r="X240" s="21" t="s">
        <v>4</v>
      </c>
      <c r="Y240" s="22"/>
      <c r="Z240" s="23"/>
      <c r="AA240" s="24"/>
      <c r="AB240" s="511"/>
      <c r="AC240" s="512"/>
      <c r="AD240" s="513"/>
      <c r="AE240" s="25"/>
      <c r="AF240" s="26"/>
      <c r="AG240" s="26"/>
      <c r="AH240" s="27"/>
      <c r="AK240" s="28"/>
      <c r="AL240" s="28"/>
      <c r="AM240" s="28"/>
      <c r="AN240" s="28"/>
      <c r="AO240" s="28"/>
      <c r="AP240" s="28"/>
      <c r="AQ240" s="28"/>
      <c r="AR240" s="29"/>
      <c r="AU240" s="460"/>
      <c r="AV240" s="384" t="s">
        <v>5</v>
      </c>
      <c r="AW240" s="384"/>
      <c r="AX240" s="385"/>
    </row>
    <row r="241" spans="1:50" ht="18.75" customHeight="1">
      <c r="A241" s="514" t="s">
        <v>6</v>
      </c>
      <c r="B241" s="515"/>
      <c r="C241" s="515"/>
      <c r="D241" s="516" t="s">
        <v>7</v>
      </c>
      <c r="E241" s="516" t="s">
        <v>8</v>
      </c>
      <c r="F241" s="518" t="s">
        <v>71</v>
      </c>
      <c r="G241" s="520"/>
      <c r="H241" s="414"/>
      <c r="I241" s="414"/>
      <c r="J241" s="414"/>
      <c r="K241" s="417"/>
      <c r="L241" s="414"/>
      <c r="M241" s="414"/>
      <c r="N241" s="414"/>
      <c r="O241" s="414"/>
      <c r="P241" s="417"/>
      <c r="Q241" s="414"/>
      <c r="R241" s="414"/>
      <c r="S241" s="414"/>
      <c r="T241" s="414"/>
      <c r="U241" s="417"/>
      <c r="V241" s="414"/>
      <c r="W241" s="414"/>
      <c r="X241" s="414"/>
      <c r="Y241" s="414"/>
      <c r="Z241" s="414"/>
      <c r="AA241" s="469" t="s">
        <v>9</v>
      </c>
      <c r="AB241" s="470"/>
      <c r="AC241" s="470"/>
      <c r="AD241" s="471"/>
      <c r="AE241" s="31"/>
      <c r="AF241" s="32"/>
      <c r="AG241" s="33"/>
      <c r="AH241" s="34"/>
      <c r="AI241" s="35" t="s">
        <v>10</v>
      </c>
      <c r="AJ241" s="36" t="s">
        <v>72</v>
      </c>
      <c r="AK241" s="37"/>
      <c r="AL241" s="38" t="s">
        <v>73</v>
      </c>
      <c r="AM241" s="36" t="s">
        <v>74</v>
      </c>
      <c r="AN241" s="39"/>
      <c r="AO241" s="40" t="s">
        <v>11</v>
      </c>
      <c r="AP241" s="41" t="s">
        <v>75</v>
      </c>
      <c r="AQ241" s="42" t="s">
        <v>76</v>
      </c>
      <c r="AR241" s="43"/>
      <c r="AS241" s="42" t="s">
        <v>77</v>
      </c>
      <c r="AT241" s="44"/>
      <c r="AU241" s="461"/>
      <c r="AV241" s="386"/>
      <c r="AW241" s="386"/>
      <c r="AX241" s="387"/>
    </row>
    <row r="242" spans="1:50" ht="12" customHeight="1">
      <c r="A242" s="390" t="s">
        <v>96</v>
      </c>
      <c r="B242" s="391"/>
      <c r="C242" s="392"/>
      <c r="D242" s="517"/>
      <c r="E242" s="517"/>
      <c r="F242" s="519"/>
      <c r="G242" s="521"/>
      <c r="H242" s="415"/>
      <c r="I242" s="415"/>
      <c r="J242" s="415"/>
      <c r="K242" s="418"/>
      <c r="L242" s="415"/>
      <c r="M242" s="415"/>
      <c r="N242" s="415"/>
      <c r="O242" s="415"/>
      <c r="P242" s="418"/>
      <c r="Q242" s="415"/>
      <c r="R242" s="415"/>
      <c r="S242" s="415"/>
      <c r="T242" s="415"/>
      <c r="U242" s="418"/>
      <c r="V242" s="415"/>
      <c r="W242" s="415"/>
      <c r="X242" s="415"/>
      <c r="Y242" s="415"/>
      <c r="Z242" s="415"/>
      <c r="AA242" s="47" t="s">
        <v>12</v>
      </c>
      <c r="AB242" s="472">
        <v>10</v>
      </c>
      <c r="AC242" s="473"/>
      <c r="AD242" s="48" t="s">
        <v>13</v>
      </c>
      <c r="AE242" s="49"/>
      <c r="AF242" s="50"/>
      <c r="AG242" s="51"/>
      <c r="AH242" s="34"/>
      <c r="AI242" s="52"/>
      <c r="AJ242" s="53"/>
      <c r="AK242" s="54"/>
      <c r="AL242" s="55"/>
      <c r="AM242" s="56"/>
      <c r="AN242" s="57"/>
      <c r="AO242" s="58"/>
      <c r="AP242" s="59"/>
      <c r="AQ242" s="60"/>
      <c r="AR242" s="61"/>
      <c r="AS242" s="60"/>
      <c r="AT242" s="62"/>
      <c r="AU242" s="461"/>
      <c r="AV242" s="386"/>
      <c r="AW242" s="386"/>
      <c r="AX242" s="387"/>
    </row>
    <row r="243" spans="1:50" ht="12" customHeight="1">
      <c r="A243" s="393"/>
      <c r="B243" s="394"/>
      <c r="C243" s="395"/>
      <c r="D243" s="517"/>
      <c r="E243" s="517"/>
      <c r="F243" s="519"/>
      <c r="G243" s="522"/>
      <c r="H243" s="416"/>
      <c r="I243" s="416"/>
      <c r="J243" s="416"/>
      <c r="K243" s="419"/>
      <c r="L243" s="416"/>
      <c r="M243" s="416"/>
      <c r="N243" s="416"/>
      <c r="O243" s="416"/>
      <c r="P243" s="419"/>
      <c r="Q243" s="416"/>
      <c r="R243" s="416"/>
      <c r="S243" s="416"/>
      <c r="T243" s="416"/>
      <c r="U243" s="419"/>
      <c r="V243" s="416"/>
      <c r="W243" s="416"/>
      <c r="X243" s="416"/>
      <c r="Y243" s="416"/>
      <c r="Z243" s="416"/>
      <c r="AA243" s="474" t="s">
        <v>14</v>
      </c>
      <c r="AB243" s="475"/>
      <c r="AC243" s="478" t="s">
        <v>15</v>
      </c>
      <c r="AD243" s="479"/>
      <c r="AE243" s="63"/>
      <c r="AF243" s="50"/>
      <c r="AG243" s="51"/>
      <c r="AH243" s="34"/>
      <c r="AI243" s="52"/>
      <c r="AJ243" s="53"/>
      <c r="AK243" s="54"/>
      <c r="AL243" s="55"/>
      <c r="AM243" s="56"/>
      <c r="AN243" s="57"/>
      <c r="AO243" s="58"/>
      <c r="AP243" s="59"/>
      <c r="AQ243" s="64" t="s">
        <v>16</v>
      </c>
      <c r="AR243" s="65" t="s">
        <v>17</v>
      </c>
      <c r="AS243" s="64" t="s">
        <v>16</v>
      </c>
      <c r="AT243" s="66" t="s">
        <v>17</v>
      </c>
      <c r="AU243" s="462"/>
      <c r="AV243" s="388"/>
      <c r="AW243" s="388"/>
      <c r="AX243" s="389"/>
    </row>
    <row r="244" spans="1:50" ht="15" customHeight="1">
      <c r="A244" s="482" t="s">
        <v>18</v>
      </c>
      <c r="B244" s="483"/>
      <c r="C244" s="483"/>
      <c r="D244" s="68" t="s">
        <v>19</v>
      </c>
      <c r="E244" s="68" t="s">
        <v>20</v>
      </c>
      <c r="F244" s="69" t="s">
        <v>21</v>
      </c>
      <c r="G244" s="484" t="s">
        <v>78</v>
      </c>
      <c r="H244" s="485"/>
      <c r="I244" s="485"/>
      <c r="J244" s="485"/>
      <c r="K244" s="486"/>
      <c r="L244" s="484" t="s">
        <v>79</v>
      </c>
      <c r="M244" s="485"/>
      <c r="N244" s="485"/>
      <c r="O244" s="485"/>
      <c r="P244" s="486"/>
      <c r="Q244" s="487" t="s">
        <v>80</v>
      </c>
      <c r="R244" s="488"/>
      <c r="S244" s="488"/>
      <c r="T244" s="488"/>
      <c r="U244" s="489"/>
      <c r="V244" s="487" t="s">
        <v>81</v>
      </c>
      <c r="W244" s="488"/>
      <c r="X244" s="488"/>
      <c r="Y244" s="488"/>
      <c r="Z244" s="490"/>
      <c r="AA244" s="476"/>
      <c r="AB244" s="477"/>
      <c r="AC244" s="480"/>
      <c r="AD244" s="481"/>
      <c r="AE244" s="63"/>
      <c r="AF244" s="70"/>
      <c r="AH244" s="71"/>
      <c r="AI244" s="72"/>
      <c r="AJ244" s="73" t="s">
        <v>22</v>
      </c>
      <c r="AK244" s="74" t="s">
        <v>22</v>
      </c>
      <c r="AL244" s="75"/>
      <c r="AM244" s="76" t="s">
        <v>23</v>
      </c>
      <c r="AN244" s="77" t="s">
        <v>23</v>
      </c>
      <c r="AO244" s="72"/>
      <c r="AP244" s="78"/>
      <c r="AQ244" s="72" t="s">
        <v>24</v>
      </c>
      <c r="AR244" s="74" t="s">
        <v>24</v>
      </c>
      <c r="AS244" s="72" t="s">
        <v>24</v>
      </c>
      <c r="AT244" s="79" t="s">
        <v>24</v>
      </c>
      <c r="AW244" s="46"/>
      <c r="AX244" s="46"/>
    </row>
    <row r="245" spans="1:50" ht="12" customHeight="1">
      <c r="A245" s="496" t="s">
        <v>25</v>
      </c>
      <c r="B245" s="497"/>
      <c r="C245" s="497"/>
      <c r="D245" s="80">
        <v>0.89</v>
      </c>
      <c r="E245" s="81">
        <v>0.054008</v>
      </c>
      <c r="F245" s="82">
        <v>0.152</v>
      </c>
      <c r="G245" s="83"/>
      <c r="H245" s="84"/>
      <c r="I245" s="84"/>
      <c r="J245" s="84"/>
      <c r="K245" s="84"/>
      <c r="L245" s="83"/>
      <c r="M245" s="84"/>
      <c r="N245" s="84"/>
      <c r="O245" s="85"/>
      <c r="P245" s="85"/>
      <c r="Q245" s="86"/>
      <c r="R245" s="85"/>
      <c r="S245" s="85"/>
      <c r="T245" s="85"/>
      <c r="U245" s="87"/>
      <c r="V245" s="86"/>
      <c r="W245" s="85"/>
      <c r="X245" s="85"/>
      <c r="Y245" s="85"/>
      <c r="Z245" s="88"/>
      <c r="AA245" s="498">
        <f aca="true" t="shared" si="84" ref="AA245:AA254">(SUM(G245:P245))*(1+$AB$4/100)</f>
        <v>0</v>
      </c>
      <c r="AB245" s="499"/>
      <c r="AC245" s="500">
        <f aca="true" t="shared" si="85" ref="AC245:AC254">(SUM(Q245:Z245))*(1+$AB$4/100)</f>
        <v>0</v>
      </c>
      <c r="AD245" s="501"/>
      <c r="AE245" s="89"/>
      <c r="AF245" s="90">
        <f aca="true" t="shared" si="86" ref="AF245:AF257">SUM(G245:P245)</f>
        <v>0</v>
      </c>
      <c r="AG245" s="91">
        <f aca="true" t="shared" si="87" ref="AG245:AG257">SUM(Q245:Z245)</f>
        <v>0</v>
      </c>
      <c r="AI245" s="92">
        <v>0.89</v>
      </c>
      <c r="AJ245" s="93">
        <f aca="true" t="shared" si="88" ref="AJ245:AJ254">+AF245*$AI245</f>
        <v>0</v>
      </c>
      <c r="AK245" s="94">
        <f aca="true" t="shared" si="89" ref="AK245:AK254">+AG245*$AI245</f>
        <v>0</v>
      </c>
      <c r="AL245" s="95">
        <v>0.152</v>
      </c>
      <c r="AM245" s="93">
        <f aca="true" t="shared" si="90" ref="AM245:AM257">(SUM(G245:P245))*AL245</f>
        <v>0</v>
      </c>
      <c r="AN245" s="94">
        <f aca="true" t="shared" si="91" ref="AN245:AN257">(SUM(Q245:Z245))*AL245</f>
        <v>0</v>
      </c>
      <c r="AO245" s="96">
        <f>IF($F263=0,2*3.14*(0.0172/2),2*3.14*((0.0172/2)+($F263/1000)))</f>
        <v>0.054008</v>
      </c>
      <c r="AP245" s="97">
        <f>IF($F264=0,2*3.14*(0.0172/2),2*3.14*((0.0172/2)+($F264/1000)))</f>
        <v>0.054008</v>
      </c>
      <c r="AQ245" s="98">
        <f aca="true" t="shared" si="92" ref="AQ245:AQ254">(SUM(G245:K245))*AO245</f>
        <v>0</v>
      </c>
      <c r="AR245" s="99">
        <f aca="true" t="shared" si="93" ref="AR245:AR254">(SUM(Q245:U245))*$AP245</f>
        <v>0</v>
      </c>
      <c r="AS245" s="100">
        <f aca="true" t="shared" si="94" ref="AS245:AS254">SUM(L245:P245)*$AO245</f>
        <v>0</v>
      </c>
      <c r="AT245" s="93">
        <f aca="true" t="shared" si="95" ref="AT245:AT254">SUM(V245:Z245)*$AP245</f>
        <v>0</v>
      </c>
      <c r="AU245" s="491"/>
      <c r="AV245" s="384" t="s">
        <v>97</v>
      </c>
      <c r="AW245" s="384"/>
      <c r="AX245" s="385"/>
    </row>
    <row r="246" spans="1:50" ht="12" customHeight="1">
      <c r="A246" s="412" t="s">
        <v>26</v>
      </c>
      <c r="B246" s="413"/>
      <c r="C246" s="413"/>
      <c r="D246" s="102">
        <v>1.28</v>
      </c>
      <c r="E246" s="103">
        <v>0.066882</v>
      </c>
      <c r="F246" s="104">
        <v>0.235</v>
      </c>
      <c r="G246" s="83"/>
      <c r="H246" s="84"/>
      <c r="I246" s="84"/>
      <c r="J246" s="84"/>
      <c r="K246" s="84"/>
      <c r="L246" s="83"/>
      <c r="M246" s="84"/>
      <c r="N246" s="84"/>
      <c r="O246" s="84"/>
      <c r="P246" s="84"/>
      <c r="Q246" s="83"/>
      <c r="R246" s="84"/>
      <c r="S246" s="84"/>
      <c r="T246" s="84"/>
      <c r="U246" s="105"/>
      <c r="V246" s="83"/>
      <c r="W246" s="84"/>
      <c r="X246" s="84"/>
      <c r="Y246" s="84"/>
      <c r="Z246" s="106"/>
      <c r="AA246" s="422">
        <f t="shared" si="84"/>
        <v>0</v>
      </c>
      <c r="AB246" s="423"/>
      <c r="AC246" s="432">
        <f t="shared" si="85"/>
        <v>0</v>
      </c>
      <c r="AD246" s="433"/>
      <c r="AE246" s="89"/>
      <c r="AF246" s="107">
        <f t="shared" si="86"/>
        <v>0</v>
      </c>
      <c r="AG246" s="108">
        <f t="shared" si="87"/>
        <v>0</v>
      </c>
      <c r="AI246" s="92">
        <v>1.28</v>
      </c>
      <c r="AJ246" s="93">
        <f t="shared" si="88"/>
        <v>0</v>
      </c>
      <c r="AK246" s="94">
        <f t="shared" si="89"/>
        <v>0</v>
      </c>
      <c r="AL246" s="95">
        <v>0.235</v>
      </c>
      <c r="AM246" s="93">
        <f t="shared" si="90"/>
        <v>0</v>
      </c>
      <c r="AN246" s="94">
        <f t="shared" si="91"/>
        <v>0</v>
      </c>
      <c r="AO246" s="95">
        <f>IF($F263=0,2*3.14*(0.0213/2),2*3.14*((0.0213/2)+($F263/1000)))</f>
        <v>0.066882</v>
      </c>
      <c r="AP246" s="109">
        <f>IF($F264=0,2*3.14*(0.0213/2),2*3.14*((0.0213/2)+($F264/1000)))</f>
        <v>0.066882</v>
      </c>
      <c r="AQ246" s="98">
        <f t="shared" si="92"/>
        <v>0</v>
      </c>
      <c r="AR246" s="94">
        <f t="shared" si="93"/>
        <v>0</v>
      </c>
      <c r="AS246" s="100">
        <f t="shared" si="94"/>
        <v>0</v>
      </c>
      <c r="AT246" s="93">
        <f t="shared" si="95"/>
        <v>0</v>
      </c>
      <c r="AU246" s="492"/>
      <c r="AV246" s="386"/>
      <c r="AW246" s="386"/>
      <c r="AX246" s="387"/>
    </row>
    <row r="247" spans="1:50" ht="12" customHeight="1">
      <c r="A247" s="412" t="s">
        <v>27</v>
      </c>
      <c r="B247" s="413"/>
      <c r="C247" s="413"/>
      <c r="D247" s="102">
        <v>1.65</v>
      </c>
      <c r="E247" s="103">
        <v>0.084466</v>
      </c>
      <c r="F247" s="104">
        <v>0.412</v>
      </c>
      <c r="G247" s="83"/>
      <c r="H247" s="84"/>
      <c r="I247" s="84"/>
      <c r="J247" s="84"/>
      <c r="K247" s="84"/>
      <c r="L247" s="83"/>
      <c r="M247" s="84"/>
      <c r="N247" s="84"/>
      <c r="O247" s="84"/>
      <c r="P247" s="84"/>
      <c r="Q247" s="83"/>
      <c r="R247" s="84"/>
      <c r="S247" s="84"/>
      <c r="T247" s="84"/>
      <c r="U247" s="105"/>
      <c r="V247" s="83"/>
      <c r="W247" s="84"/>
      <c r="X247" s="84"/>
      <c r="Y247" s="84"/>
      <c r="Z247" s="106"/>
      <c r="AA247" s="422">
        <f t="shared" si="84"/>
        <v>0</v>
      </c>
      <c r="AB247" s="423"/>
      <c r="AC247" s="432">
        <f t="shared" si="85"/>
        <v>0</v>
      </c>
      <c r="AD247" s="433"/>
      <c r="AE247" s="89"/>
      <c r="AF247" s="107">
        <f t="shared" si="86"/>
        <v>0</v>
      </c>
      <c r="AG247" s="108">
        <f t="shared" si="87"/>
        <v>0</v>
      </c>
      <c r="AI247" s="92">
        <v>1.65</v>
      </c>
      <c r="AJ247" s="93">
        <f t="shared" si="88"/>
        <v>0</v>
      </c>
      <c r="AK247" s="94">
        <f t="shared" si="89"/>
        <v>0</v>
      </c>
      <c r="AL247" s="95">
        <v>0.412</v>
      </c>
      <c r="AM247" s="93">
        <f t="shared" si="90"/>
        <v>0</v>
      </c>
      <c r="AN247" s="94">
        <f t="shared" si="91"/>
        <v>0</v>
      </c>
      <c r="AO247" s="95">
        <f>IF($F263=0,2*3.14*(0.0269/2),2*3.14*((0.0269/2)+($F263/1000)))</f>
        <v>0.084466</v>
      </c>
      <c r="AP247" s="109">
        <f>IF($F264=0,2*3.14*(0.0269/2),2*3.14*((0.0269/2)+($F264/1000)))</f>
        <v>0.084466</v>
      </c>
      <c r="AQ247" s="98">
        <f t="shared" si="92"/>
        <v>0</v>
      </c>
      <c r="AR247" s="94">
        <f t="shared" si="93"/>
        <v>0</v>
      </c>
      <c r="AS247" s="100">
        <f t="shared" si="94"/>
        <v>0</v>
      </c>
      <c r="AT247" s="93">
        <f t="shared" si="95"/>
        <v>0</v>
      </c>
      <c r="AU247" s="492"/>
      <c r="AV247" s="386"/>
      <c r="AW247" s="386"/>
      <c r="AX247" s="387"/>
    </row>
    <row r="248" spans="1:50" ht="12" customHeight="1">
      <c r="A248" s="412" t="s">
        <v>28</v>
      </c>
      <c r="B248" s="413"/>
      <c r="C248" s="413"/>
      <c r="D248" s="102">
        <v>2.53</v>
      </c>
      <c r="E248" s="103">
        <v>0.10581800000000001</v>
      </c>
      <c r="F248" s="104">
        <v>0.507</v>
      </c>
      <c r="G248" s="83"/>
      <c r="H248" s="84"/>
      <c r="I248" s="84"/>
      <c r="J248" s="84"/>
      <c r="K248" s="84"/>
      <c r="L248" s="83"/>
      <c r="M248" s="84"/>
      <c r="N248" s="84"/>
      <c r="O248" s="84"/>
      <c r="P248" s="84"/>
      <c r="Q248" s="83"/>
      <c r="R248" s="84"/>
      <c r="S248" s="84"/>
      <c r="T248" s="84"/>
      <c r="U248" s="105"/>
      <c r="V248" s="83"/>
      <c r="W248" s="84"/>
      <c r="X248" s="84"/>
      <c r="Y248" s="84"/>
      <c r="Z248" s="106"/>
      <c r="AA248" s="422">
        <f t="shared" si="84"/>
        <v>0</v>
      </c>
      <c r="AB248" s="423"/>
      <c r="AC248" s="432">
        <f t="shared" si="85"/>
        <v>0</v>
      </c>
      <c r="AD248" s="433"/>
      <c r="AE248" s="89"/>
      <c r="AF248" s="107">
        <f t="shared" si="86"/>
        <v>0</v>
      </c>
      <c r="AG248" s="108">
        <f t="shared" si="87"/>
        <v>0</v>
      </c>
      <c r="AI248" s="92">
        <v>2.53</v>
      </c>
      <c r="AJ248" s="93">
        <f t="shared" si="88"/>
        <v>0</v>
      </c>
      <c r="AK248" s="94">
        <f t="shared" si="89"/>
        <v>0</v>
      </c>
      <c r="AL248" s="95">
        <v>0.507</v>
      </c>
      <c r="AM248" s="93">
        <f t="shared" si="90"/>
        <v>0</v>
      </c>
      <c r="AN248" s="94">
        <f t="shared" si="91"/>
        <v>0</v>
      </c>
      <c r="AO248" s="95">
        <f>IF($F263=0,2*3.14*(0.0337/2),2*3.14*((0.0337/2)+($F263/1000)))</f>
        <v>0.10581800000000001</v>
      </c>
      <c r="AP248" s="109">
        <f>IF($F264=0,2*3.14*(0.0337/2),2*3.14*((0.0337/2)+($F264/1000)))</f>
        <v>0.10581800000000001</v>
      </c>
      <c r="AQ248" s="98">
        <f t="shared" si="92"/>
        <v>0</v>
      </c>
      <c r="AR248" s="94">
        <f t="shared" si="93"/>
        <v>0</v>
      </c>
      <c r="AS248" s="100">
        <f t="shared" si="94"/>
        <v>0</v>
      </c>
      <c r="AT248" s="93">
        <f t="shared" si="95"/>
        <v>0</v>
      </c>
      <c r="AU248" s="492"/>
      <c r="AV248" s="386"/>
      <c r="AW248" s="386"/>
      <c r="AX248" s="387"/>
    </row>
    <row r="249" spans="1:50" ht="12" customHeight="1">
      <c r="A249" s="412" t="s">
        <v>29</v>
      </c>
      <c r="B249" s="413"/>
      <c r="C249" s="413"/>
      <c r="D249" s="102">
        <v>3.26</v>
      </c>
      <c r="E249" s="103">
        <v>0.133136</v>
      </c>
      <c r="F249" s="104">
        <v>0.845</v>
      </c>
      <c r="G249" s="83"/>
      <c r="H249" s="84"/>
      <c r="I249" s="84"/>
      <c r="J249" s="84"/>
      <c r="K249" s="84"/>
      <c r="L249" s="83"/>
      <c r="M249" s="84"/>
      <c r="N249" s="84"/>
      <c r="O249" s="84"/>
      <c r="P249" s="84"/>
      <c r="Q249" s="83"/>
      <c r="R249" s="84"/>
      <c r="S249" s="84"/>
      <c r="T249" s="84"/>
      <c r="U249" s="105"/>
      <c r="V249" s="83"/>
      <c r="W249" s="84"/>
      <c r="X249" s="84"/>
      <c r="Y249" s="84"/>
      <c r="Z249" s="106"/>
      <c r="AA249" s="422">
        <f t="shared" si="84"/>
        <v>0</v>
      </c>
      <c r="AB249" s="423"/>
      <c r="AC249" s="432">
        <f t="shared" si="85"/>
        <v>0</v>
      </c>
      <c r="AD249" s="433"/>
      <c r="AE249" s="89"/>
      <c r="AF249" s="107">
        <f t="shared" si="86"/>
        <v>0</v>
      </c>
      <c r="AG249" s="108">
        <f t="shared" si="87"/>
        <v>0</v>
      </c>
      <c r="AI249" s="92">
        <v>3.26</v>
      </c>
      <c r="AJ249" s="93">
        <f t="shared" si="88"/>
        <v>0</v>
      </c>
      <c r="AK249" s="94">
        <f t="shared" si="89"/>
        <v>0</v>
      </c>
      <c r="AL249" s="95">
        <v>0.845</v>
      </c>
      <c r="AM249" s="93">
        <f t="shared" si="90"/>
        <v>0</v>
      </c>
      <c r="AN249" s="94">
        <f t="shared" si="91"/>
        <v>0</v>
      </c>
      <c r="AO249" s="95">
        <f>IF($F263=0,2*3.14*(0.0424/2),2*3.14*((0.0424/2)+($F263/1000)))</f>
        <v>0.133136</v>
      </c>
      <c r="AP249" s="109">
        <f>IF($F264=0,2*3.14*(0.0424/2),2*3.14*((0.0424/2)+($F264/1000)))</f>
        <v>0.133136</v>
      </c>
      <c r="AQ249" s="98">
        <f t="shared" si="92"/>
        <v>0</v>
      </c>
      <c r="AR249" s="94">
        <f t="shared" si="93"/>
        <v>0</v>
      </c>
      <c r="AS249" s="100">
        <f t="shared" si="94"/>
        <v>0</v>
      </c>
      <c r="AT249" s="93">
        <f t="shared" si="95"/>
        <v>0</v>
      </c>
      <c r="AU249" s="492"/>
      <c r="AV249" s="386"/>
      <c r="AW249" s="386"/>
      <c r="AX249" s="387"/>
    </row>
    <row r="250" spans="1:50" ht="12" customHeight="1">
      <c r="A250" s="494" t="s">
        <v>30</v>
      </c>
      <c r="B250" s="495"/>
      <c r="C250" s="495"/>
      <c r="D250" s="102">
        <v>3.75</v>
      </c>
      <c r="E250" s="103">
        <v>0.15166200000000002</v>
      </c>
      <c r="F250" s="104">
        <v>1.213</v>
      </c>
      <c r="G250" s="83"/>
      <c r="H250" s="84"/>
      <c r="I250" s="84"/>
      <c r="J250" s="84"/>
      <c r="K250" s="84"/>
      <c r="L250" s="83"/>
      <c r="M250" s="84"/>
      <c r="N250" s="84"/>
      <c r="O250" s="84"/>
      <c r="P250" s="84"/>
      <c r="Q250" s="83"/>
      <c r="R250" s="84"/>
      <c r="S250" s="84"/>
      <c r="T250" s="84"/>
      <c r="U250" s="105"/>
      <c r="V250" s="83"/>
      <c r="W250" s="84"/>
      <c r="X250" s="84"/>
      <c r="Y250" s="84"/>
      <c r="Z250" s="106"/>
      <c r="AA250" s="422">
        <f t="shared" si="84"/>
        <v>0</v>
      </c>
      <c r="AB250" s="423"/>
      <c r="AC250" s="432">
        <f t="shared" si="85"/>
        <v>0</v>
      </c>
      <c r="AD250" s="433"/>
      <c r="AE250" s="89"/>
      <c r="AF250" s="107">
        <f t="shared" si="86"/>
        <v>0</v>
      </c>
      <c r="AG250" s="108">
        <f t="shared" si="87"/>
        <v>0</v>
      </c>
      <c r="AI250" s="92">
        <v>3.75</v>
      </c>
      <c r="AJ250" s="93">
        <f t="shared" si="88"/>
        <v>0</v>
      </c>
      <c r="AK250" s="94">
        <f t="shared" si="89"/>
        <v>0</v>
      </c>
      <c r="AL250" s="95">
        <v>1.213</v>
      </c>
      <c r="AM250" s="93">
        <f t="shared" si="90"/>
        <v>0</v>
      </c>
      <c r="AN250" s="94">
        <f t="shared" si="91"/>
        <v>0</v>
      </c>
      <c r="AO250" s="95">
        <f>IF($F263=0,2*3.14*(0.0483/2),2*3.14*((0.0483/2)+($F263/1000)))</f>
        <v>0.15166200000000002</v>
      </c>
      <c r="AP250" s="109">
        <f>IF($F264=0,2*3.14*(0.0483/2),2*3.14*((0.0483/2)+($F264/1000)))</f>
        <v>0.15166200000000002</v>
      </c>
      <c r="AQ250" s="98">
        <f t="shared" si="92"/>
        <v>0</v>
      </c>
      <c r="AR250" s="94">
        <f t="shared" si="93"/>
        <v>0</v>
      </c>
      <c r="AS250" s="100">
        <f t="shared" si="94"/>
        <v>0</v>
      </c>
      <c r="AT250" s="93">
        <f t="shared" si="95"/>
        <v>0</v>
      </c>
      <c r="AU250" s="492"/>
      <c r="AV250" s="386"/>
      <c r="AW250" s="386"/>
      <c r="AX250" s="387"/>
    </row>
    <row r="251" spans="1:50" ht="12" customHeight="1">
      <c r="A251" s="412" t="s">
        <v>1</v>
      </c>
      <c r="B251" s="413"/>
      <c r="C251" s="413"/>
      <c r="D251" s="102">
        <v>5.29</v>
      </c>
      <c r="E251" s="103">
        <v>0.189342</v>
      </c>
      <c r="F251" s="104">
        <v>2.058</v>
      </c>
      <c r="G251" s="83"/>
      <c r="H251" s="84"/>
      <c r="I251" s="84"/>
      <c r="J251" s="84"/>
      <c r="K251" s="84"/>
      <c r="L251" s="83"/>
      <c r="M251" s="84"/>
      <c r="N251" s="84"/>
      <c r="O251" s="84"/>
      <c r="P251" s="84"/>
      <c r="Q251" s="83"/>
      <c r="R251" s="84"/>
      <c r="S251" s="84"/>
      <c r="T251" s="84"/>
      <c r="U251" s="105"/>
      <c r="V251" s="83"/>
      <c r="W251" s="84"/>
      <c r="X251" s="84"/>
      <c r="Y251" s="84"/>
      <c r="Z251" s="106"/>
      <c r="AA251" s="422">
        <f t="shared" si="84"/>
        <v>0</v>
      </c>
      <c r="AB251" s="423"/>
      <c r="AC251" s="432">
        <f t="shared" si="85"/>
        <v>0</v>
      </c>
      <c r="AD251" s="433"/>
      <c r="AE251" s="89"/>
      <c r="AF251" s="107">
        <f t="shared" si="86"/>
        <v>0</v>
      </c>
      <c r="AG251" s="108">
        <f t="shared" si="87"/>
        <v>0</v>
      </c>
      <c r="AI251" s="92">
        <v>5.29</v>
      </c>
      <c r="AJ251" s="93">
        <f t="shared" si="88"/>
        <v>0</v>
      </c>
      <c r="AK251" s="94">
        <f t="shared" si="89"/>
        <v>0</v>
      </c>
      <c r="AL251" s="95">
        <v>2.058</v>
      </c>
      <c r="AM251" s="93">
        <f t="shared" si="90"/>
        <v>0</v>
      </c>
      <c r="AN251" s="94">
        <f t="shared" si="91"/>
        <v>0</v>
      </c>
      <c r="AO251" s="95">
        <f>IF($F263=0,2*3.14*(0.0603/2),2*3.14*((0.0603/2)+($F263/1000)))</f>
        <v>0.189342</v>
      </c>
      <c r="AP251" s="109">
        <f>IF($F264=0,2*3.14*(0.0603/2),2*3.14*((0.0603/2)+($F264/1000)))</f>
        <v>0.189342</v>
      </c>
      <c r="AQ251" s="98">
        <f t="shared" si="92"/>
        <v>0</v>
      </c>
      <c r="AR251" s="94">
        <f t="shared" si="93"/>
        <v>0</v>
      </c>
      <c r="AS251" s="100">
        <f t="shared" si="94"/>
        <v>0</v>
      </c>
      <c r="AT251" s="93">
        <f t="shared" si="95"/>
        <v>0</v>
      </c>
      <c r="AU251" s="492"/>
      <c r="AV251" s="386"/>
      <c r="AW251" s="386"/>
      <c r="AX251" s="387"/>
    </row>
    <row r="252" spans="1:50" ht="12" customHeight="1">
      <c r="A252" s="412" t="s">
        <v>47</v>
      </c>
      <c r="B252" s="413"/>
      <c r="C252" s="413"/>
      <c r="D252" s="102">
        <v>6.79</v>
      </c>
      <c r="E252" s="103">
        <v>0.238954</v>
      </c>
      <c r="F252" s="104">
        <v>3.882</v>
      </c>
      <c r="G252" s="83"/>
      <c r="H252" s="84"/>
      <c r="I252" s="84"/>
      <c r="J252" s="84"/>
      <c r="K252" s="84"/>
      <c r="L252" s="83"/>
      <c r="M252" s="84"/>
      <c r="N252" s="84"/>
      <c r="O252" s="84"/>
      <c r="P252" s="84"/>
      <c r="Q252" s="83"/>
      <c r="R252" s="84"/>
      <c r="S252" s="84"/>
      <c r="T252" s="84"/>
      <c r="U252" s="105"/>
      <c r="V252" s="83"/>
      <c r="W252" s="84"/>
      <c r="X252" s="84"/>
      <c r="Y252" s="84"/>
      <c r="Z252" s="106"/>
      <c r="AA252" s="422">
        <f t="shared" si="84"/>
        <v>0</v>
      </c>
      <c r="AB252" s="423"/>
      <c r="AC252" s="432">
        <f t="shared" si="85"/>
        <v>0</v>
      </c>
      <c r="AD252" s="433"/>
      <c r="AE252" s="89"/>
      <c r="AF252" s="107">
        <f t="shared" si="86"/>
        <v>0</v>
      </c>
      <c r="AG252" s="108">
        <f t="shared" si="87"/>
        <v>0</v>
      </c>
      <c r="AI252" s="92">
        <v>6.79</v>
      </c>
      <c r="AJ252" s="93">
        <f t="shared" si="88"/>
        <v>0</v>
      </c>
      <c r="AK252" s="94">
        <f t="shared" si="89"/>
        <v>0</v>
      </c>
      <c r="AL252" s="95">
        <v>3.882</v>
      </c>
      <c r="AM252" s="93">
        <f t="shared" si="90"/>
        <v>0</v>
      </c>
      <c r="AN252" s="94">
        <f t="shared" si="91"/>
        <v>0</v>
      </c>
      <c r="AO252" s="95">
        <f>IF($F263=0,2*3.14*(0.0761/2),2*3.14*((0.0761/2)+($F263/1000)))</f>
        <v>0.238954</v>
      </c>
      <c r="AP252" s="109">
        <f>IF($F264=0,2*3.14*(0.0761/2),2*3.14*((0.0761/2)+($F264/1000)))</f>
        <v>0.238954</v>
      </c>
      <c r="AQ252" s="98">
        <f t="shared" si="92"/>
        <v>0</v>
      </c>
      <c r="AR252" s="94">
        <f t="shared" si="93"/>
        <v>0</v>
      </c>
      <c r="AS252" s="100">
        <f t="shared" si="94"/>
        <v>0</v>
      </c>
      <c r="AT252" s="93">
        <f t="shared" si="95"/>
        <v>0</v>
      </c>
      <c r="AU252" s="492"/>
      <c r="AV252" s="386"/>
      <c r="AW252" s="386"/>
      <c r="AX252" s="387"/>
    </row>
    <row r="253" spans="1:50" ht="12" customHeight="1">
      <c r="A253" s="412" t="s">
        <v>48</v>
      </c>
      <c r="B253" s="413"/>
      <c r="C253" s="413"/>
      <c r="D253" s="102">
        <v>8.9</v>
      </c>
      <c r="E253" s="103">
        <v>0.27946</v>
      </c>
      <c r="F253" s="104">
        <v>5.346</v>
      </c>
      <c r="G253" s="83"/>
      <c r="H253" s="84"/>
      <c r="I253" s="84"/>
      <c r="J253" s="84"/>
      <c r="K253" s="84"/>
      <c r="L253" s="83"/>
      <c r="M253" s="84"/>
      <c r="N253" s="84"/>
      <c r="O253" s="84"/>
      <c r="P253" s="84"/>
      <c r="Q253" s="83"/>
      <c r="R253" s="84"/>
      <c r="S253" s="84"/>
      <c r="T253" s="84"/>
      <c r="U253" s="105"/>
      <c r="V253" s="83"/>
      <c r="W253" s="84"/>
      <c r="X253" s="84"/>
      <c r="Y253" s="84"/>
      <c r="Z253" s="106"/>
      <c r="AA253" s="422">
        <f t="shared" si="84"/>
        <v>0</v>
      </c>
      <c r="AB253" s="423"/>
      <c r="AC253" s="432">
        <f t="shared" si="85"/>
        <v>0</v>
      </c>
      <c r="AD253" s="433"/>
      <c r="AE253" s="89"/>
      <c r="AF253" s="107">
        <f t="shared" si="86"/>
        <v>0</v>
      </c>
      <c r="AG253" s="108">
        <f t="shared" si="87"/>
        <v>0</v>
      </c>
      <c r="AI253" s="92">
        <v>8.9</v>
      </c>
      <c r="AJ253" s="93">
        <f t="shared" si="88"/>
        <v>0</v>
      </c>
      <c r="AK253" s="94">
        <f t="shared" si="89"/>
        <v>0</v>
      </c>
      <c r="AL253" s="95">
        <v>5.346</v>
      </c>
      <c r="AM253" s="93">
        <f t="shared" si="90"/>
        <v>0</v>
      </c>
      <c r="AN253" s="94">
        <f t="shared" si="91"/>
        <v>0</v>
      </c>
      <c r="AO253" s="95">
        <f>IF($F263=0,2*3.14*(0.089/2),2*3.14*((0.089/2)+($F263/1000)))</f>
        <v>0.27946</v>
      </c>
      <c r="AP253" s="109">
        <f>IF($F264=0,2*3.14*(0.089/2),2*3.14*((0.089/2)+($F264/1000)))</f>
        <v>0.27946</v>
      </c>
      <c r="AQ253" s="98">
        <f t="shared" si="92"/>
        <v>0</v>
      </c>
      <c r="AR253" s="94">
        <f t="shared" si="93"/>
        <v>0</v>
      </c>
      <c r="AS253" s="100">
        <f t="shared" si="94"/>
        <v>0</v>
      </c>
      <c r="AT253" s="93">
        <f t="shared" si="95"/>
        <v>0</v>
      </c>
      <c r="AU253" s="493"/>
      <c r="AV253" s="388"/>
      <c r="AW253" s="388"/>
      <c r="AX253" s="389"/>
    </row>
    <row r="254" spans="1:50" ht="12" customHeight="1">
      <c r="A254" s="434" t="s">
        <v>49</v>
      </c>
      <c r="B254" s="435"/>
      <c r="C254" s="435"/>
      <c r="D254" s="110">
        <v>12.98</v>
      </c>
      <c r="E254" s="111">
        <v>0.358902</v>
      </c>
      <c r="F254" s="112">
        <v>8.99</v>
      </c>
      <c r="G254" s="83"/>
      <c r="H254" s="84"/>
      <c r="I254" s="84"/>
      <c r="J254" s="84"/>
      <c r="K254" s="84"/>
      <c r="L254" s="83"/>
      <c r="M254" s="84"/>
      <c r="N254" s="84"/>
      <c r="O254" s="84"/>
      <c r="P254" s="84"/>
      <c r="Q254" s="83"/>
      <c r="R254" s="84"/>
      <c r="S254" s="84"/>
      <c r="T254" s="84"/>
      <c r="U254" s="105"/>
      <c r="V254" s="83"/>
      <c r="W254" s="84"/>
      <c r="X254" s="84"/>
      <c r="Y254" s="84"/>
      <c r="Z254" s="84"/>
      <c r="AA254" s="436">
        <f t="shared" si="84"/>
        <v>0</v>
      </c>
      <c r="AB254" s="437"/>
      <c r="AC254" s="438">
        <f t="shared" si="85"/>
        <v>0</v>
      </c>
      <c r="AD254" s="439"/>
      <c r="AE254" s="89"/>
      <c r="AF254" s="107">
        <f t="shared" si="86"/>
        <v>0</v>
      </c>
      <c r="AG254" s="108">
        <f t="shared" si="87"/>
        <v>0</v>
      </c>
      <c r="AI254" s="134">
        <v>12.98</v>
      </c>
      <c r="AJ254" s="113">
        <f t="shared" si="88"/>
        <v>0</v>
      </c>
      <c r="AK254" s="114">
        <f t="shared" si="89"/>
        <v>0</v>
      </c>
      <c r="AL254" s="115">
        <v>8.99</v>
      </c>
      <c r="AM254" s="113">
        <f t="shared" si="90"/>
        <v>0</v>
      </c>
      <c r="AN254" s="114">
        <f t="shared" si="91"/>
        <v>0</v>
      </c>
      <c r="AO254" s="115">
        <f>IF($F263=0,2*3.14*(0.1143/2),2*3.14*((0.1143/2)+($F263/1000)))</f>
        <v>0.358902</v>
      </c>
      <c r="AP254" s="116">
        <f>IF($F264=0,2*3.14*(0.1143/2),2*3.14*((0.1143/2)+($F264/1000)))</f>
        <v>0.358902</v>
      </c>
      <c r="AQ254" s="117">
        <f t="shared" si="92"/>
        <v>0</v>
      </c>
      <c r="AR254" s="114">
        <f t="shared" si="93"/>
        <v>0</v>
      </c>
      <c r="AS254" s="118">
        <f t="shared" si="94"/>
        <v>0</v>
      </c>
      <c r="AT254" s="113">
        <f t="shared" si="95"/>
        <v>0</v>
      </c>
      <c r="AU254" s="101"/>
      <c r="AV254" s="46"/>
      <c r="AW254" s="46"/>
      <c r="AX254" s="46"/>
    </row>
    <row r="255" spans="1:50" ht="3" customHeight="1">
      <c r="A255" s="410"/>
      <c r="B255" s="411"/>
      <c r="C255" s="411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20"/>
      <c r="AB255" s="120"/>
      <c r="AC255" s="424"/>
      <c r="AD255" s="425"/>
      <c r="AE255" s="89"/>
      <c r="AF255" s="107">
        <f t="shared" si="86"/>
        <v>0</v>
      </c>
      <c r="AG255" s="108">
        <f t="shared" si="87"/>
        <v>0</v>
      </c>
      <c r="AI255" s="92"/>
      <c r="AJ255" s="93"/>
      <c r="AK255" s="94"/>
      <c r="AL255" s="95"/>
      <c r="AM255" s="93">
        <f t="shared" si="90"/>
        <v>0</v>
      </c>
      <c r="AN255" s="94">
        <f t="shared" si="91"/>
        <v>0</v>
      </c>
      <c r="AO255" s="95"/>
      <c r="AP255" s="121"/>
      <c r="AQ255" s="98">
        <f>(SUM(D255:H255))*AO255</f>
        <v>0</v>
      </c>
      <c r="AR255" s="93">
        <f>(SUM(O255:T255))*$AP255</f>
        <v>0</v>
      </c>
      <c r="AS255" s="98"/>
      <c r="AT255" s="93"/>
      <c r="AU255" s="101"/>
      <c r="AV255" s="46"/>
      <c r="AW255" s="46"/>
      <c r="AX255" s="46"/>
    </row>
    <row r="256" spans="1:50" ht="12" customHeight="1">
      <c r="A256" s="426" t="s">
        <v>50</v>
      </c>
      <c r="B256" s="427"/>
      <c r="C256" s="427"/>
      <c r="D256" s="122">
        <v>17.65</v>
      </c>
      <c r="E256" s="123">
        <v>0.5202979999999999</v>
      </c>
      <c r="F256" s="124">
        <v>13.68</v>
      </c>
      <c r="G256" s="83"/>
      <c r="H256" s="84"/>
      <c r="I256" s="84"/>
      <c r="J256" s="84"/>
      <c r="K256" s="84"/>
      <c r="L256" s="83"/>
      <c r="M256" s="84"/>
      <c r="N256" s="84"/>
      <c r="O256" s="84"/>
      <c r="P256" s="84"/>
      <c r="Q256" s="83"/>
      <c r="R256" s="84"/>
      <c r="S256" s="84"/>
      <c r="T256" s="84"/>
      <c r="U256" s="105"/>
      <c r="V256" s="83"/>
      <c r="W256" s="84"/>
      <c r="X256" s="84"/>
      <c r="Y256" s="84"/>
      <c r="Z256" s="84"/>
      <c r="AA256" s="428">
        <f>(SUM(G256:P256))</f>
        <v>0</v>
      </c>
      <c r="AB256" s="429"/>
      <c r="AC256" s="430">
        <f>(SUM(Q256:Z256))</f>
        <v>0</v>
      </c>
      <c r="AD256" s="431"/>
      <c r="AE256" s="125"/>
      <c r="AF256" s="107">
        <f t="shared" si="86"/>
        <v>0</v>
      </c>
      <c r="AG256" s="108">
        <f t="shared" si="87"/>
        <v>0</v>
      </c>
      <c r="AH256" s="98"/>
      <c r="AI256" s="92">
        <v>17.65</v>
      </c>
      <c r="AJ256" s="93">
        <f>+AF256*$AI256</f>
        <v>0</v>
      </c>
      <c r="AK256" s="94">
        <f>+AG256*$AI256</f>
        <v>0</v>
      </c>
      <c r="AL256" s="92">
        <v>13.68</v>
      </c>
      <c r="AM256" s="93">
        <f t="shared" si="90"/>
        <v>0</v>
      </c>
      <c r="AN256" s="94">
        <f t="shared" si="91"/>
        <v>0</v>
      </c>
      <c r="AO256" s="126">
        <f>IF($U263=0,2*3.14*(0.1397/2),2*3.14*((0.1397/2)+($U263/1000)))</f>
        <v>0.438658</v>
      </c>
      <c r="AP256" s="127">
        <f>IF($U264=0,2*3.14*(0.1397/2),2*3.14*((0.1397/2)+($U264/1000)))</f>
        <v>0.438658</v>
      </c>
      <c r="AQ256" s="100">
        <f>(SUM(G256:K256))*AO256</f>
        <v>0</v>
      </c>
      <c r="AR256" s="93">
        <f>(SUM(Q256:U256))*$AP256</f>
        <v>0</v>
      </c>
      <c r="AS256" s="93">
        <f>SUM(L256:P256)*$AO256</f>
        <v>0</v>
      </c>
      <c r="AT256" s="93">
        <f>SUM(V256:Z256)*$AP256</f>
        <v>0</v>
      </c>
      <c r="AU256" s="460"/>
      <c r="AV256" s="384" t="s">
        <v>31</v>
      </c>
      <c r="AW256" s="384"/>
      <c r="AX256" s="385"/>
    </row>
    <row r="257" spans="1:50" ht="12" customHeight="1" thickBot="1">
      <c r="A257" s="412" t="s">
        <v>51</v>
      </c>
      <c r="B257" s="413"/>
      <c r="C257" s="413"/>
      <c r="D257" s="128">
        <v>21.12</v>
      </c>
      <c r="E257" s="129">
        <v>0.610102</v>
      </c>
      <c r="F257" s="130">
        <v>17.67</v>
      </c>
      <c r="G257" s="83"/>
      <c r="H257" s="84"/>
      <c r="I257" s="84"/>
      <c r="J257" s="84"/>
      <c r="K257" s="84"/>
      <c r="L257" s="83"/>
      <c r="M257" s="84"/>
      <c r="N257" s="84"/>
      <c r="O257" s="84"/>
      <c r="P257" s="84"/>
      <c r="Q257" s="83"/>
      <c r="R257" s="84"/>
      <c r="S257" s="84"/>
      <c r="T257" s="84"/>
      <c r="U257" s="105"/>
      <c r="V257" s="83"/>
      <c r="W257" s="84"/>
      <c r="X257" s="84"/>
      <c r="Y257" s="84"/>
      <c r="Z257" s="106"/>
      <c r="AA257" s="440">
        <f>(SUM(G257:P257))</f>
        <v>0</v>
      </c>
      <c r="AB257" s="441"/>
      <c r="AC257" s="442">
        <f>(SUM(Q257:Z257))</f>
        <v>0</v>
      </c>
      <c r="AD257" s="443"/>
      <c r="AE257" s="125"/>
      <c r="AF257" s="132">
        <f t="shared" si="86"/>
        <v>0</v>
      </c>
      <c r="AG257" s="133">
        <f t="shared" si="87"/>
        <v>0</v>
      </c>
      <c r="AH257" s="98"/>
      <c r="AI257" s="135">
        <v>21.12</v>
      </c>
      <c r="AJ257" s="113">
        <f>+AF257*$AI257</f>
        <v>0</v>
      </c>
      <c r="AK257" s="114">
        <f>+AG257*$AI257</f>
        <v>0</v>
      </c>
      <c r="AL257" s="135">
        <v>17.67</v>
      </c>
      <c r="AM257" s="113">
        <f t="shared" si="90"/>
        <v>0</v>
      </c>
      <c r="AN257" s="114">
        <f t="shared" si="91"/>
        <v>0</v>
      </c>
      <c r="AO257" s="115">
        <f>IF($U263=0,2*3.14*(0.1683/2),2*3.14*((0.1683/2)+($U263/1000)))</f>
        <v>0.528462</v>
      </c>
      <c r="AP257" s="136">
        <f>IF($U264=0,2*3.14*(0.1683/2),2*3.14*((0.1683/2)+($U264/1000)))</f>
        <v>0.528462</v>
      </c>
      <c r="AQ257" s="118">
        <f>(SUM(G257:K257))*AO257</f>
        <v>0</v>
      </c>
      <c r="AR257" s="113">
        <f>(SUM(Q257:U257))*$AP257</f>
        <v>0</v>
      </c>
      <c r="AS257" s="113">
        <f>SUM(L257:P257)*$AO257</f>
        <v>0</v>
      </c>
      <c r="AT257" s="113">
        <f>SUM(V257:Z257)*$AP257</f>
        <v>0</v>
      </c>
      <c r="AU257" s="461"/>
      <c r="AV257" s="386"/>
      <c r="AW257" s="386"/>
      <c r="AX257" s="387"/>
    </row>
    <row r="258" spans="1:50" ht="3" customHeight="1" thickBot="1">
      <c r="A258" s="137"/>
      <c r="B258" s="138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40"/>
      <c r="AB258" s="140"/>
      <c r="AC258" s="140"/>
      <c r="AD258" s="141"/>
      <c r="AE258" s="125"/>
      <c r="AF258" s="142"/>
      <c r="AG258" s="142"/>
      <c r="AH258" s="98"/>
      <c r="AI258" s="143"/>
      <c r="AJ258" s="98"/>
      <c r="AK258" s="98"/>
      <c r="AL258" s="144"/>
      <c r="AM258" s="98"/>
      <c r="AN258" s="98"/>
      <c r="AO258" s="145"/>
      <c r="AP258" s="145"/>
      <c r="AQ258" s="98"/>
      <c r="AR258" s="98"/>
      <c r="AS258" s="98"/>
      <c r="AT258" s="98"/>
      <c r="AU258" s="461"/>
      <c r="AV258" s="386"/>
      <c r="AW258" s="386"/>
      <c r="AX258" s="387"/>
    </row>
    <row r="259" spans="1:50" s="155" customFormat="1" ht="14.1" customHeight="1">
      <c r="A259" s="146" t="s">
        <v>32</v>
      </c>
      <c r="B259" s="147"/>
      <c r="C259" s="147"/>
      <c r="D259" s="147"/>
      <c r="E259" s="147"/>
      <c r="F259" s="147"/>
      <c r="G259" s="147"/>
      <c r="H259" s="148" t="s">
        <v>33</v>
      </c>
      <c r="I259" s="444">
        <f>+(SUM(AJ245:AJ257))*(1+F260/100)</f>
        <v>0</v>
      </c>
      <c r="J259" s="444"/>
      <c r="K259" s="149" t="s">
        <v>22</v>
      </c>
      <c r="L259" s="445" t="s">
        <v>34</v>
      </c>
      <c r="M259" s="447">
        <f>+(SUM(AJ245:AJ257)+SUM(AK245:AK257))*(1+F260/100)</f>
        <v>0</v>
      </c>
      <c r="N259" s="447"/>
      <c r="O259" s="449" t="s">
        <v>22</v>
      </c>
      <c r="P259" s="146" t="s">
        <v>35</v>
      </c>
      <c r="Q259" s="150"/>
      <c r="R259" s="150"/>
      <c r="S259" s="150"/>
      <c r="T259" s="150"/>
      <c r="U259" s="151"/>
      <c r="V259" s="151"/>
      <c r="W259" s="152" t="s">
        <v>33</v>
      </c>
      <c r="X259" s="451">
        <f>+SUM(AM245:AM257)*(1+U260/100)</f>
        <v>0</v>
      </c>
      <c r="Y259" s="451"/>
      <c r="Z259" s="153" t="s">
        <v>23</v>
      </c>
      <c r="AA259" s="452" t="s">
        <v>34</v>
      </c>
      <c r="AB259" s="454">
        <f>+X259+X260</f>
        <v>0</v>
      </c>
      <c r="AC259" s="454"/>
      <c r="AD259" s="456" t="s">
        <v>23</v>
      </c>
      <c r="AE259" s="154"/>
      <c r="AI259" s="156"/>
      <c r="AL259" s="157"/>
      <c r="AO259" s="156"/>
      <c r="AP259" s="156"/>
      <c r="AU259" s="461"/>
      <c r="AV259" s="386"/>
      <c r="AW259" s="386"/>
      <c r="AX259" s="387"/>
    </row>
    <row r="260" spans="1:50" s="155" customFormat="1" ht="14.1" customHeight="1" thickBot="1">
      <c r="A260" s="158" t="s">
        <v>36</v>
      </c>
      <c r="B260" s="159"/>
      <c r="C260" s="159"/>
      <c r="D260" s="159"/>
      <c r="E260" s="159"/>
      <c r="F260" s="160"/>
      <c r="G260" s="161" t="s">
        <v>13</v>
      </c>
      <c r="H260" s="162" t="s">
        <v>37</v>
      </c>
      <c r="I260" s="458">
        <f>+(SUM(AK245:AK257))*(1+F260/100)</f>
        <v>0</v>
      </c>
      <c r="J260" s="458"/>
      <c r="K260" s="163" t="s">
        <v>22</v>
      </c>
      <c r="L260" s="446"/>
      <c r="M260" s="448"/>
      <c r="N260" s="448"/>
      <c r="O260" s="450"/>
      <c r="P260" s="158" t="s">
        <v>36</v>
      </c>
      <c r="Q260" s="151"/>
      <c r="R260" s="151"/>
      <c r="S260" s="151"/>
      <c r="T260" s="151"/>
      <c r="U260" s="160"/>
      <c r="V260" s="164" t="s">
        <v>13</v>
      </c>
      <c r="W260" s="165" t="s">
        <v>37</v>
      </c>
      <c r="X260" s="459">
        <f>+SUM(AN245:AN257)*(1+U260/100)</f>
        <v>0</v>
      </c>
      <c r="Y260" s="459"/>
      <c r="Z260" s="166" t="s">
        <v>23</v>
      </c>
      <c r="AA260" s="453"/>
      <c r="AB260" s="455"/>
      <c r="AC260" s="455"/>
      <c r="AD260" s="457"/>
      <c r="AL260" s="157"/>
      <c r="AO260" s="156"/>
      <c r="AP260" s="156"/>
      <c r="AU260" s="461"/>
      <c r="AV260" s="386"/>
      <c r="AW260" s="386"/>
      <c r="AX260" s="387"/>
    </row>
    <row r="261" spans="1:50" s="155" customFormat="1" ht="3" customHeight="1">
      <c r="A261" s="168"/>
      <c r="B261" s="169"/>
      <c r="C261" s="170"/>
      <c r="D261" s="171"/>
      <c r="E261" s="172"/>
      <c r="F261" s="172"/>
      <c r="G261" s="173"/>
      <c r="H261" s="174"/>
      <c r="I261" s="171"/>
      <c r="J261" s="175"/>
      <c r="K261" s="175"/>
      <c r="L261" s="176"/>
      <c r="M261" s="177"/>
      <c r="N261" s="171"/>
      <c r="O261" s="178"/>
      <c r="P261" s="179"/>
      <c r="Q261" s="179"/>
      <c r="R261" s="178"/>
      <c r="S261" s="180"/>
      <c r="T261" s="181"/>
      <c r="U261" s="182"/>
      <c r="V261" s="182"/>
      <c r="W261" s="183"/>
      <c r="X261" s="184"/>
      <c r="Y261" s="185"/>
      <c r="Z261" s="186"/>
      <c r="AA261" s="183"/>
      <c r="AB261" s="187"/>
      <c r="AC261" s="188"/>
      <c r="AD261" s="189"/>
      <c r="AE261" s="190"/>
      <c r="AF261" s="154"/>
      <c r="AG261" s="191"/>
      <c r="AL261" s="157"/>
      <c r="AO261" s="156"/>
      <c r="AP261" s="156"/>
      <c r="AU261" s="461"/>
      <c r="AV261" s="386"/>
      <c r="AW261" s="386"/>
      <c r="AX261" s="387"/>
    </row>
    <row r="262" spans="1:50" s="155" customFormat="1" ht="12.75" customHeight="1">
      <c r="A262" s="192"/>
      <c r="B262" s="193"/>
      <c r="C262" s="194"/>
      <c r="D262" s="195"/>
      <c r="E262" s="196"/>
      <c r="F262" s="196"/>
      <c r="G262" s="463" t="s">
        <v>38</v>
      </c>
      <c r="H262" s="464"/>
      <c r="I262" s="464"/>
      <c r="J262" s="464"/>
      <c r="K262" s="464"/>
      <c r="L262" s="464"/>
      <c r="M262" s="464"/>
      <c r="N262" s="464"/>
      <c r="O262" s="464"/>
      <c r="P262" s="464"/>
      <c r="Q262" s="464"/>
      <c r="R262" s="464"/>
      <c r="S262" s="464"/>
      <c r="T262" s="464"/>
      <c r="U262" s="464"/>
      <c r="V262" s="464"/>
      <c r="W262" s="464"/>
      <c r="X262" s="465"/>
      <c r="Y262" s="197"/>
      <c r="Z262" s="197"/>
      <c r="AA262" s="197"/>
      <c r="AB262" s="197"/>
      <c r="AC262" s="198"/>
      <c r="AD262" s="199"/>
      <c r="AE262" s="190"/>
      <c r="AF262" s="154"/>
      <c r="AG262" s="191"/>
      <c r="AL262" s="157"/>
      <c r="AO262" s="156"/>
      <c r="AP262" s="156"/>
      <c r="AU262" s="461"/>
      <c r="AV262" s="386"/>
      <c r="AW262" s="386"/>
      <c r="AX262" s="387"/>
    </row>
    <row r="263" spans="1:50" s="155" customFormat="1" ht="15.75" customHeight="1">
      <c r="A263" s="404" t="s">
        <v>39</v>
      </c>
      <c r="B263" s="405"/>
      <c r="C263" s="200"/>
      <c r="D263" s="201" t="s">
        <v>40</v>
      </c>
      <c r="E263" s="202" t="s">
        <v>41</v>
      </c>
      <c r="F263" s="203"/>
      <c r="G263" s="204" t="s">
        <v>42</v>
      </c>
      <c r="H263" s="202" t="s">
        <v>33</v>
      </c>
      <c r="I263" s="406">
        <f>SUM(AQ245:AQ254)*(1+F265/100)</f>
        <v>0</v>
      </c>
      <c r="J263" s="406"/>
      <c r="K263" s="205" t="s">
        <v>24</v>
      </c>
      <c r="L263" s="206" t="s">
        <v>37</v>
      </c>
      <c r="M263" s="407">
        <f>SUM(AR245:AR254)*(1+F265/100)</f>
        <v>0</v>
      </c>
      <c r="N263" s="407"/>
      <c r="O263" s="207" t="s">
        <v>24</v>
      </c>
      <c r="P263" s="408" t="s">
        <v>43</v>
      </c>
      <c r="Q263" s="409"/>
      <c r="R263" s="200"/>
      <c r="S263" s="208" t="s">
        <v>40</v>
      </c>
      <c r="T263" s="209" t="s">
        <v>41</v>
      </c>
      <c r="U263" s="210"/>
      <c r="V263" s="207" t="s">
        <v>42</v>
      </c>
      <c r="W263" s="211" t="s">
        <v>33</v>
      </c>
      <c r="X263" s="399">
        <f>+SUM(AQ256:AQ257)*(1+U265/100)</f>
        <v>0</v>
      </c>
      <c r="Y263" s="399"/>
      <c r="Z263" s="212" t="s">
        <v>24</v>
      </c>
      <c r="AA263" s="213" t="s">
        <v>37</v>
      </c>
      <c r="AB263" s="397">
        <f>SUM(AR256:AR257)*(1+U265/100)</f>
        <v>0</v>
      </c>
      <c r="AC263" s="397"/>
      <c r="AD263" s="214" t="s">
        <v>24</v>
      </c>
      <c r="AE263" s="215"/>
      <c r="AL263" s="157"/>
      <c r="AO263" s="156"/>
      <c r="AP263" s="156"/>
      <c r="AU263" s="461"/>
      <c r="AV263" s="386"/>
      <c r="AW263" s="386"/>
      <c r="AX263" s="387"/>
    </row>
    <row r="264" spans="1:50" ht="15" customHeight="1">
      <c r="A264" s="523" t="s">
        <v>52</v>
      </c>
      <c r="B264" s="402"/>
      <c r="C264" s="216"/>
      <c r="D264" s="217" t="s">
        <v>44</v>
      </c>
      <c r="E264" s="218" t="s">
        <v>41</v>
      </c>
      <c r="F264" s="219"/>
      <c r="G264" s="220" t="s">
        <v>42</v>
      </c>
      <c r="H264" s="221" t="s">
        <v>33</v>
      </c>
      <c r="I264" s="403">
        <f>+SUM(AS245:AS254)*(1+F265/100)</f>
        <v>0</v>
      </c>
      <c r="J264" s="403"/>
      <c r="K264" s="222" t="s">
        <v>24</v>
      </c>
      <c r="L264" s="223" t="s">
        <v>37</v>
      </c>
      <c r="M264" s="398">
        <f>SUM(AT245:AT254)*(1+F265/100)</f>
        <v>0</v>
      </c>
      <c r="N264" s="398"/>
      <c r="O264" s="224" t="s">
        <v>24</v>
      </c>
      <c r="P264" s="420" t="s">
        <v>52</v>
      </c>
      <c r="Q264" s="421"/>
      <c r="R264" s="225"/>
      <c r="S264" s="226" t="s">
        <v>44</v>
      </c>
      <c r="T264" s="227" t="s">
        <v>41</v>
      </c>
      <c r="U264" s="228"/>
      <c r="V264" s="229" t="s">
        <v>42</v>
      </c>
      <c r="W264" s="230" t="s">
        <v>33</v>
      </c>
      <c r="X264" s="403">
        <f>+SUM(AS256:AS257)*(1+U265/100)</f>
        <v>0</v>
      </c>
      <c r="Y264" s="403"/>
      <c r="Z264" s="231" t="s">
        <v>24</v>
      </c>
      <c r="AA264" s="227" t="s">
        <v>37</v>
      </c>
      <c r="AB264" s="398">
        <f>SUM(AT256:AT257)*(1+U265/100)</f>
        <v>0</v>
      </c>
      <c r="AC264" s="398"/>
      <c r="AD264" s="232" t="s">
        <v>24</v>
      </c>
      <c r="AE264" s="233"/>
      <c r="AG264" s="155"/>
      <c r="AH264" s="155"/>
      <c r="AI264" s="155"/>
      <c r="AJ264" s="155"/>
      <c r="AL264" s="234"/>
      <c r="AO264" s="235"/>
      <c r="AP264" s="235"/>
      <c r="AU264" s="461"/>
      <c r="AV264" s="386"/>
      <c r="AW264" s="386"/>
      <c r="AX264" s="387"/>
    </row>
    <row r="265" spans="1:50" ht="14.1" customHeight="1" thickBot="1">
      <c r="A265" s="158" t="s">
        <v>36</v>
      </c>
      <c r="B265" s="159"/>
      <c r="C265" s="159"/>
      <c r="D265" s="159"/>
      <c r="E265" s="159"/>
      <c r="F265" s="236"/>
      <c r="G265" s="237" t="s">
        <v>13</v>
      </c>
      <c r="H265" s="238" t="s">
        <v>34</v>
      </c>
      <c r="I265" s="400">
        <f>+I263+I264</f>
        <v>0</v>
      </c>
      <c r="J265" s="400"/>
      <c r="K265" s="239" t="s">
        <v>24</v>
      </c>
      <c r="L265" s="240" t="s">
        <v>34</v>
      </c>
      <c r="M265" s="396">
        <f>+M263+M264</f>
        <v>0</v>
      </c>
      <c r="N265" s="396"/>
      <c r="O265" s="224" t="s">
        <v>24</v>
      </c>
      <c r="P265" s="241" t="s">
        <v>36</v>
      </c>
      <c r="Q265" s="242"/>
      <c r="R265" s="242"/>
      <c r="S265" s="242"/>
      <c r="T265" s="243"/>
      <c r="U265" s="244"/>
      <c r="V265" s="245" t="s">
        <v>13</v>
      </c>
      <c r="W265" s="246" t="s">
        <v>34</v>
      </c>
      <c r="X265" s="400">
        <f>+X263+X264</f>
        <v>0</v>
      </c>
      <c r="Y265" s="400"/>
      <c r="Z265" s="247" t="s">
        <v>24</v>
      </c>
      <c r="AA265" s="240" t="s">
        <v>34</v>
      </c>
      <c r="AB265" s="396">
        <f>+AB263+AB264</f>
        <v>0</v>
      </c>
      <c r="AC265" s="396"/>
      <c r="AD265" s="232" t="s">
        <v>24</v>
      </c>
      <c r="AE265" s="233"/>
      <c r="AG265" s="155"/>
      <c r="AH265" s="155"/>
      <c r="AI265" s="155"/>
      <c r="AJ265" s="155"/>
      <c r="AL265" s="234"/>
      <c r="AO265" s="235"/>
      <c r="AP265" s="235"/>
      <c r="AU265" s="461"/>
      <c r="AV265" s="386"/>
      <c r="AW265" s="386"/>
      <c r="AX265" s="387"/>
    </row>
    <row r="266" spans="1:50" ht="14.1" customHeight="1" thickBot="1" thickTop="1">
      <c r="A266" s="466" t="s">
        <v>53</v>
      </c>
      <c r="B266" s="467"/>
      <c r="C266" s="467"/>
      <c r="D266" s="467"/>
      <c r="E266" s="467"/>
      <c r="F266" s="467"/>
      <c r="G266" s="467"/>
      <c r="H266" s="467"/>
      <c r="I266" s="467"/>
      <c r="J266" s="467"/>
      <c r="K266" s="467"/>
      <c r="L266" s="467"/>
      <c r="M266" s="467"/>
      <c r="N266" s="467"/>
      <c r="O266" s="467"/>
      <c r="P266" s="467"/>
      <c r="Q266" s="467"/>
      <c r="R266" s="467"/>
      <c r="S266" s="467"/>
      <c r="T266" s="467"/>
      <c r="U266" s="467"/>
      <c r="V266" s="467"/>
      <c r="W266" s="467"/>
      <c r="X266" s="467"/>
      <c r="Y266" s="467"/>
      <c r="Z266" s="467"/>
      <c r="AA266" s="467"/>
      <c r="AB266" s="467"/>
      <c r="AC266" s="467"/>
      <c r="AD266" s="468"/>
      <c r="AE266" s="248"/>
      <c r="AF266" s="248"/>
      <c r="AG266" s="248"/>
      <c r="AH266" s="155"/>
      <c r="AI266" s="235"/>
      <c r="AL266" s="234"/>
      <c r="AO266" s="235"/>
      <c r="AP266" s="235"/>
      <c r="AU266" s="462"/>
      <c r="AV266" s="388"/>
      <c r="AW266" s="388"/>
      <c r="AX266" s="389"/>
    </row>
    <row r="267" ht="12.75"/>
    <row r="268" ht="12.75"/>
    <row r="272" ht="13.5" thickBot="1"/>
    <row r="273" spans="1:46" ht="15" customHeight="1">
      <c r="A273" s="3" t="s">
        <v>2</v>
      </c>
      <c r="B273" s="4"/>
      <c r="C273" s="5"/>
      <c r="D273" s="6"/>
      <c r="E273" s="7"/>
      <c r="F273" s="7"/>
      <c r="G273" s="7"/>
      <c r="H273" s="7"/>
      <c r="I273" s="8"/>
      <c r="J273" s="502"/>
      <c r="K273" s="503"/>
      <c r="L273" s="503"/>
      <c r="M273" s="503"/>
      <c r="N273" s="503"/>
      <c r="O273" s="503"/>
      <c r="P273" s="503"/>
      <c r="Q273" s="503"/>
      <c r="R273" s="503"/>
      <c r="S273" s="503"/>
      <c r="T273" s="503"/>
      <c r="U273" s="503"/>
      <c r="V273" s="503"/>
      <c r="W273" s="504"/>
      <c r="X273" s="9" t="s">
        <v>3</v>
      </c>
      <c r="Y273" s="6"/>
      <c r="Z273" s="10"/>
      <c r="AA273" s="11"/>
      <c r="AB273" s="505"/>
      <c r="AC273" s="506"/>
      <c r="AD273" s="507"/>
      <c r="AE273" s="12"/>
      <c r="AF273" s="12"/>
      <c r="AG273" s="12"/>
      <c r="AK273" s="14"/>
      <c r="AL273" s="15"/>
      <c r="AM273" s="15"/>
      <c r="AN273" s="15"/>
      <c r="AO273" s="16"/>
      <c r="AP273" s="16"/>
      <c r="AQ273" s="16"/>
      <c r="AR273" s="16"/>
      <c r="AS273" s="17"/>
      <c r="AT273" s="17"/>
    </row>
    <row r="274" spans="1:50" ht="15" customHeight="1" thickBot="1">
      <c r="A274" s="18" t="s">
        <v>45</v>
      </c>
      <c r="B274" s="19"/>
      <c r="C274" s="19"/>
      <c r="D274" s="19"/>
      <c r="E274" s="19"/>
      <c r="F274" s="19"/>
      <c r="G274" s="19"/>
      <c r="H274" s="19"/>
      <c r="I274" s="20"/>
      <c r="J274" s="508"/>
      <c r="K274" s="509"/>
      <c r="L274" s="509"/>
      <c r="M274" s="509"/>
      <c r="N274" s="509"/>
      <c r="O274" s="509"/>
      <c r="P274" s="509"/>
      <c r="Q274" s="509"/>
      <c r="R274" s="509"/>
      <c r="S274" s="509"/>
      <c r="T274" s="509"/>
      <c r="U274" s="509"/>
      <c r="V274" s="509"/>
      <c r="W274" s="510"/>
      <c r="X274" s="21" t="s">
        <v>4</v>
      </c>
      <c r="Y274" s="22"/>
      <c r="Z274" s="23"/>
      <c r="AA274" s="24"/>
      <c r="AB274" s="511"/>
      <c r="AC274" s="512"/>
      <c r="AD274" s="513"/>
      <c r="AE274" s="25"/>
      <c r="AF274" s="26"/>
      <c r="AG274" s="26"/>
      <c r="AH274" s="27"/>
      <c r="AK274" s="28"/>
      <c r="AL274" s="28"/>
      <c r="AM274" s="28"/>
      <c r="AN274" s="28"/>
      <c r="AO274" s="28"/>
      <c r="AP274" s="28"/>
      <c r="AQ274" s="28"/>
      <c r="AR274" s="29"/>
      <c r="AU274" s="460"/>
      <c r="AV274" s="384" t="s">
        <v>5</v>
      </c>
      <c r="AW274" s="384"/>
      <c r="AX274" s="385"/>
    </row>
    <row r="275" spans="1:50" ht="18.75" customHeight="1">
      <c r="A275" s="514" t="s">
        <v>6</v>
      </c>
      <c r="B275" s="515"/>
      <c r="C275" s="515"/>
      <c r="D275" s="516" t="s">
        <v>7</v>
      </c>
      <c r="E275" s="516" t="s">
        <v>8</v>
      </c>
      <c r="F275" s="518" t="s">
        <v>71</v>
      </c>
      <c r="G275" s="520"/>
      <c r="H275" s="414"/>
      <c r="I275" s="414"/>
      <c r="J275" s="414"/>
      <c r="K275" s="417"/>
      <c r="L275" s="414"/>
      <c r="M275" s="414"/>
      <c r="N275" s="414"/>
      <c r="O275" s="414"/>
      <c r="P275" s="417"/>
      <c r="Q275" s="414"/>
      <c r="R275" s="414"/>
      <c r="S275" s="414"/>
      <c r="T275" s="414"/>
      <c r="U275" s="417"/>
      <c r="V275" s="414"/>
      <c r="W275" s="414"/>
      <c r="X275" s="414"/>
      <c r="Y275" s="414"/>
      <c r="Z275" s="414"/>
      <c r="AA275" s="469" t="s">
        <v>9</v>
      </c>
      <c r="AB275" s="470"/>
      <c r="AC275" s="470"/>
      <c r="AD275" s="471"/>
      <c r="AE275" s="31"/>
      <c r="AF275" s="32"/>
      <c r="AG275" s="33"/>
      <c r="AH275" s="34"/>
      <c r="AI275" s="35" t="s">
        <v>10</v>
      </c>
      <c r="AJ275" s="36" t="s">
        <v>72</v>
      </c>
      <c r="AK275" s="37"/>
      <c r="AL275" s="38" t="s">
        <v>73</v>
      </c>
      <c r="AM275" s="36" t="s">
        <v>74</v>
      </c>
      <c r="AN275" s="39"/>
      <c r="AO275" s="40" t="s">
        <v>11</v>
      </c>
      <c r="AP275" s="41" t="s">
        <v>75</v>
      </c>
      <c r="AQ275" s="42" t="s">
        <v>76</v>
      </c>
      <c r="AR275" s="43"/>
      <c r="AS275" s="42" t="s">
        <v>77</v>
      </c>
      <c r="AT275" s="44"/>
      <c r="AU275" s="461"/>
      <c r="AV275" s="386"/>
      <c r="AW275" s="386"/>
      <c r="AX275" s="387"/>
    </row>
    <row r="276" spans="1:50" ht="12" customHeight="1">
      <c r="A276" s="390" t="s">
        <v>98</v>
      </c>
      <c r="B276" s="391"/>
      <c r="C276" s="392"/>
      <c r="D276" s="517"/>
      <c r="E276" s="517"/>
      <c r="F276" s="519"/>
      <c r="G276" s="521"/>
      <c r="H276" s="415"/>
      <c r="I276" s="415"/>
      <c r="J276" s="415"/>
      <c r="K276" s="418"/>
      <c r="L276" s="415"/>
      <c r="M276" s="415"/>
      <c r="N276" s="415"/>
      <c r="O276" s="415"/>
      <c r="P276" s="418"/>
      <c r="Q276" s="415"/>
      <c r="R276" s="415"/>
      <c r="S276" s="415"/>
      <c r="T276" s="415"/>
      <c r="U276" s="418"/>
      <c r="V276" s="415"/>
      <c r="W276" s="415"/>
      <c r="X276" s="415"/>
      <c r="Y276" s="415"/>
      <c r="Z276" s="415"/>
      <c r="AA276" s="47" t="s">
        <v>12</v>
      </c>
      <c r="AB276" s="472">
        <v>10</v>
      </c>
      <c r="AC276" s="473"/>
      <c r="AD276" s="48" t="s">
        <v>13</v>
      </c>
      <c r="AE276" s="49"/>
      <c r="AF276" s="50"/>
      <c r="AG276" s="51"/>
      <c r="AH276" s="34"/>
      <c r="AI276" s="52"/>
      <c r="AJ276" s="53"/>
      <c r="AK276" s="54"/>
      <c r="AL276" s="55"/>
      <c r="AM276" s="56"/>
      <c r="AN276" s="57"/>
      <c r="AO276" s="58"/>
      <c r="AP276" s="59"/>
      <c r="AQ276" s="60"/>
      <c r="AR276" s="61"/>
      <c r="AS276" s="60"/>
      <c r="AT276" s="62"/>
      <c r="AU276" s="461"/>
      <c r="AV276" s="386"/>
      <c r="AW276" s="386"/>
      <c r="AX276" s="387"/>
    </row>
    <row r="277" spans="1:50" ht="12" customHeight="1">
      <c r="A277" s="393"/>
      <c r="B277" s="394"/>
      <c r="C277" s="395"/>
      <c r="D277" s="517"/>
      <c r="E277" s="517"/>
      <c r="F277" s="519"/>
      <c r="G277" s="522"/>
      <c r="H277" s="416"/>
      <c r="I277" s="416"/>
      <c r="J277" s="416"/>
      <c r="K277" s="419"/>
      <c r="L277" s="416"/>
      <c r="M277" s="416"/>
      <c r="N277" s="416"/>
      <c r="O277" s="416"/>
      <c r="P277" s="419"/>
      <c r="Q277" s="416"/>
      <c r="R277" s="416"/>
      <c r="S277" s="416"/>
      <c r="T277" s="416"/>
      <c r="U277" s="419"/>
      <c r="V277" s="416"/>
      <c r="W277" s="416"/>
      <c r="X277" s="416"/>
      <c r="Y277" s="416"/>
      <c r="Z277" s="416"/>
      <c r="AA277" s="474" t="s">
        <v>14</v>
      </c>
      <c r="AB277" s="475"/>
      <c r="AC277" s="478" t="s">
        <v>15</v>
      </c>
      <c r="AD277" s="479"/>
      <c r="AE277" s="63"/>
      <c r="AF277" s="50"/>
      <c r="AG277" s="51"/>
      <c r="AH277" s="34"/>
      <c r="AI277" s="52"/>
      <c r="AJ277" s="53"/>
      <c r="AK277" s="54"/>
      <c r="AL277" s="55"/>
      <c r="AM277" s="56"/>
      <c r="AN277" s="57"/>
      <c r="AO277" s="58"/>
      <c r="AP277" s="59"/>
      <c r="AQ277" s="64" t="s">
        <v>16</v>
      </c>
      <c r="AR277" s="65" t="s">
        <v>17</v>
      </c>
      <c r="AS277" s="64" t="s">
        <v>16</v>
      </c>
      <c r="AT277" s="66" t="s">
        <v>17</v>
      </c>
      <c r="AU277" s="462"/>
      <c r="AV277" s="388"/>
      <c r="AW277" s="388"/>
      <c r="AX277" s="389"/>
    </row>
    <row r="278" spans="1:50" ht="15" customHeight="1">
      <c r="A278" s="482" t="s">
        <v>18</v>
      </c>
      <c r="B278" s="483"/>
      <c r="C278" s="483"/>
      <c r="D278" s="68" t="s">
        <v>19</v>
      </c>
      <c r="E278" s="68" t="s">
        <v>20</v>
      </c>
      <c r="F278" s="69" t="s">
        <v>21</v>
      </c>
      <c r="G278" s="484" t="s">
        <v>78</v>
      </c>
      <c r="H278" s="485"/>
      <c r="I278" s="485"/>
      <c r="J278" s="485"/>
      <c r="K278" s="486"/>
      <c r="L278" s="484" t="s">
        <v>79</v>
      </c>
      <c r="M278" s="485"/>
      <c r="N278" s="485"/>
      <c r="O278" s="485"/>
      <c r="P278" s="486"/>
      <c r="Q278" s="487" t="s">
        <v>80</v>
      </c>
      <c r="R278" s="488"/>
      <c r="S278" s="488"/>
      <c r="T278" s="488"/>
      <c r="U278" s="489"/>
      <c r="V278" s="487" t="s">
        <v>81</v>
      </c>
      <c r="W278" s="488"/>
      <c r="X278" s="488"/>
      <c r="Y278" s="488"/>
      <c r="Z278" s="490"/>
      <c r="AA278" s="476"/>
      <c r="AB278" s="477"/>
      <c r="AC278" s="480"/>
      <c r="AD278" s="481"/>
      <c r="AE278" s="63"/>
      <c r="AF278" s="70"/>
      <c r="AH278" s="71"/>
      <c r="AI278" s="72"/>
      <c r="AJ278" s="73" t="s">
        <v>22</v>
      </c>
      <c r="AK278" s="74" t="s">
        <v>22</v>
      </c>
      <c r="AL278" s="75"/>
      <c r="AM278" s="76" t="s">
        <v>23</v>
      </c>
      <c r="AN278" s="77" t="s">
        <v>23</v>
      </c>
      <c r="AO278" s="72"/>
      <c r="AP278" s="78"/>
      <c r="AQ278" s="72" t="s">
        <v>24</v>
      </c>
      <c r="AR278" s="74" t="s">
        <v>24</v>
      </c>
      <c r="AS278" s="72" t="s">
        <v>24</v>
      </c>
      <c r="AT278" s="79" t="s">
        <v>24</v>
      </c>
      <c r="AW278" s="46"/>
      <c r="AX278" s="46"/>
    </row>
    <row r="279" spans="1:50" ht="12" customHeight="1">
      <c r="A279" s="496" t="s">
        <v>25</v>
      </c>
      <c r="B279" s="497"/>
      <c r="C279" s="497"/>
      <c r="D279" s="80">
        <v>0.89</v>
      </c>
      <c r="E279" s="81">
        <v>0.054008</v>
      </c>
      <c r="F279" s="82">
        <v>0.152</v>
      </c>
      <c r="G279" s="83"/>
      <c r="H279" s="84"/>
      <c r="I279" s="84"/>
      <c r="J279" s="84"/>
      <c r="K279" s="84"/>
      <c r="L279" s="83"/>
      <c r="M279" s="84"/>
      <c r="N279" s="84"/>
      <c r="O279" s="85"/>
      <c r="P279" s="85"/>
      <c r="Q279" s="86"/>
      <c r="R279" s="85"/>
      <c r="S279" s="85"/>
      <c r="T279" s="85"/>
      <c r="U279" s="87"/>
      <c r="V279" s="86"/>
      <c r="W279" s="85"/>
      <c r="X279" s="85"/>
      <c r="Y279" s="85"/>
      <c r="Z279" s="88"/>
      <c r="AA279" s="498">
        <f aca="true" t="shared" si="96" ref="AA279:AA288">(SUM(G279:P279))*(1+$AB$4/100)</f>
        <v>0</v>
      </c>
      <c r="AB279" s="499"/>
      <c r="AC279" s="500">
        <f aca="true" t="shared" si="97" ref="AC279:AC288">(SUM(Q279:Z279))*(1+$AB$4/100)</f>
        <v>0</v>
      </c>
      <c r="AD279" s="501"/>
      <c r="AE279" s="89"/>
      <c r="AF279" s="90">
        <f aca="true" t="shared" si="98" ref="AF279:AF291">SUM(G279:P279)</f>
        <v>0</v>
      </c>
      <c r="AG279" s="91">
        <f aca="true" t="shared" si="99" ref="AG279:AG291">SUM(Q279:Z279)</f>
        <v>0</v>
      </c>
      <c r="AI279" s="92">
        <v>0.89</v>
      </c>
      <c r="AJ279" s="93">
        <f aca="true" t="shared" si="100" ref="AJ279:AJ288">+AF279*$AI279</f>
        <v>0</v>
      </c>
      <c r="AK279" s="94">
        <f aca="true" t="shared" si="101" ref="AK279:AK288">+AG279*$AI279</f>
        <v>0</v>
      </c>
      <c r="AL279" s="95">
        <v>0.152</v>
      </c>
      <c r="AM279" s="93">
        <f aca="true" t="shared" si="102" ref="AM279:AM291">(SUM(G279:P279))*AL279</f>
        <v>0</v>
      </c>
      <c r="AN279" s="94">
        <f aca="true" t="shared" si="103" ref="AN279:AN291">(SUM(Q279:Z279))*AL279</f>
        <v>0</v>
      </c>
      <c r="AO279" s="96">
        <f>IF($F297=0,2*3.14*(0.0172/2),2*3.14*((0.0172/2)+($F297/1000)))</f>
        <v>0.054008</v>
      </c>
      <c r="AP279" s="97">
        <f>IF($F298=0,2*3.14*(0.0172/2),2*3.14*((0.0172/2)+($F298/1000)))</f>
        <v>0.054008</v>
      </c>
      <c r="AQ279" s="98">
        <f aca="true" t="shared" si="104" ref="AQ279:AQ288">(SUM(G279:K279))*AO279</f>
        <v>0</v>
      </c>
      <c r="AR279" s="99">
        <f aca="true" t="shared" si="105" ref="AR279:AR288">(SUM(Q279:U279))*$AP279</f>
        <v>0</v>
      </c>
      <c r="AS279" s="100">
        <f aca="true" t="shared" si="106" ref="AS279:AS288">SUM(L279:P279)*$AO279</f>
        <v>0</v>
      </c>
      <c r="AT279" s="93">
        <f aca="true" t="shared" si="107" ref="AT279:AT288">SUM(V279:Z279)*$AP279</f>
        <v>0</v>
      </c>
      <c r="AU279" s="491"/>
      <c r="AV279" s="384" t="s">
        <v>99</v>
      </c>
      <c r="AW279" s="384"/>
      <c r="AX279" s="385"/>
    </row>
    <row r="280" spans="1:50" ht="12" customHeight="1">
      <c r="A280" s="412" t="s">
        <v>26</v>
      </c>
      <c r="B280" s="413"/>
      <c r="C280" s="413"/>
      <c r="D280" s="102">
        <v>1.28</v>
      </c>
      <c r="E280" s="103">
        <v>0.066882</v>
      </c>
      <c r="F280" s="104">
        <v>0.235</v>
      </c>
      <c r="G280" s="83"/>
      <c r="H280" s="84"/>
      <c r="I280" s="84"/>
      <c r="J280" s="84"/>
      <c r="K280" s="84"/>
      <c r="L280" s="83"/>
      <c r="M280" s="84"/>
      <c r="N280" s="84"/>
      <c r="O280" s="84"/>
      <c r="P280" s="84"/>
      <c r="Q280" s="83"/>
      <c r="R280" s="84"/>
      <c r="S280" s="84"/>
      <c r="T280" s="84"/>
      <c r="U280" s="105"/>
      <c r="V280" s="83"/>
      <c r="W280" s="84"/>
      <c r="X280" s="84"/>
      <c r="Y280" s="84"/>
      <c r="Z280" s="106"/>
      <c r="AA280" s="422">
        <f t="shared" si="96"/>
        <v>0</v>
      </c>
      <c r="AB280" s="423"/>
      <c r="AC280" s="432">
        <f t="shared" si="97"/>
        <v>0</v>
      </c>
      <c r="AD280" s="433"/>
      <c r="AE280" s="89"/>
      <c r="AF280" s="107">
        <f t="shared" si="98"/>
        <v>0</v>
      </c>
      <c r="AG280" s="108">
        <f t="shared" si="99"/>
        <v>0</v>
      </c>
      <c r="AI280" s="92">
        <v>1.28</v>
      </c>
      <c r="AJ280" s="93">
        <f t="shared" si="100"/>
        <v>0</v>
      </c>
      <c r="AK280" s="94">
        <f t="shared" si="101"/>
        <v>0</v>
      </c>
      <c r="AL280" s="95">
        <v>0.235</v>
      </c>
      <c r="AM280" s="93">
        <f t="shared" si="102"/>
        <v>0</v>
      </c>
      <c r="AN280" s="94">
        <f t="shared" si="103"/>
        <v>0</v>
      </c>
      <c r="AO280" s="95">
        <f>IF($F297=0,2*3.14*(0.0213/2),2*3.14*((0.0213/2)+($F297/1000)))</f>
        <v>0.066882</v>
      </c>
      <c r="AP280" s="109">
        <f>IF($F298=0,2*3.14*(0.0213/2),2*3.14*((0.0213/2)+($F298/1000)))</f>
        <v>0.066882</v>
      </c>
      <c r="AQ280" s="98">
        <f t="shared" si="104"/>
        <v>0</v>
      </c>
      <c r="AR280" s="94">
        <f t="shared" si="105"/>
        <v>0</v>
      </c>
      <c r="AS280" s="100">
        <f t="shared" si="106"/>
        <v>0</v>
      </c>
      <c r="AT280" s="93">
        <f t="shared" si="107"/>
        <v>0</v>
      </c>
      <c r="AU280" s="492"/>
      <c r="AV280" s="386"/>
      <c r="AW280" s="386"/>
      <c r="AX280" s="387"/>
    </row>
    <row r="281" spans="1:50" ht="12" customHeight="1">
      <c r="A281" s="412" t="s">
        <v>27</v>
      </c>
      <c r="B281" s="413"/>
      <c r="C281" s="413"/>
      <c r="D281" s="102">
        <v>1.65</v>
      </c>
      <c r="E281" s="103">
        <v>0.084466</v>
      </c>
      <c r="F281" s="104">
        <v>0.412</v>
      </c>
      <c r="G281" s="83"/>
      <c r="H281" s="84"/>
      <c r="I281" s="84"/>
      <c r="J281" s="84"/>
      <c r="K281" s="84"/>
      <c r="L281" s="83"/>
      <c r="M281" s="84"/>
      <c r="N281" s="84"/>
      <c r="O281" s="84"/>
      <c r="P281" s="84"/>
      <c r="Q281" s="83"/>
      <c r="R281" s="84"/>
      <c r="S281" s="84"/>
      <c r="T281" s="84"/>
      <c r="U281" s="105"/>
      <c r="V281" s="83"/>
      <c r="W281" s="84"/>
      <c r="X281" s="84"/>
      <c r="Y281" s="84"/>
      <c r="Z281" s="106"/>
      <c r="AA281" s="422">
        <f t="shared" si="96"/>
        <v>0</v>
      </c>
      <c r="AB281" s="423"/>
      <c r="AC281" s="432">
        <f t="shared" si="97"/>
        <v>0</v>
      </c>
      <c r="AD281" s="433"/>
      <c r="AE281" s="89"/>
      <c r="AF281" s="107">
        <f t="shared" si="98"/>
        <v>0</v>
      </c>
      <c r="AG281" s="108">
        <f t="shared" si="99"/>
        <v>0</v>
      </c>
      <c r="AI281" s="92">
        <v>1.65</v>
      </c>
      <c r="AJ281" s="93">
        <f t="shared" si="100"/>
        <v>0</v>
      </c>
      <c r="AK281" s="94">
        <f t="shared" si="101"/>
        <v>0</v>
      </c>
      <c r="AL281" s="95">
        <v>0.412</v>
      </c>
      <c r="AM281" s="93">
        <f t="shared" si="102"/>
        <v>0</v>
      </c>
      <c r="AN281" s="94">
        <f t="shared" si="103"/>
        <v>0</v>
      </c>
      <c r="AO281" s="95">
        <f>IF($F297=0,2*3.14*(0.0269/2),2*3.14*((0.0269/2)+($F297/1000)))</f>
        <v>0.084466</v>
      </c>
      <c r="AP281" s="109">
        <f>IF($F298=0,2*3.14*(0.0269/2),2*3.14*((0.0269/2)+($F298/1000)))</f>
        <v>0.084466</v>
      </c>
      <c r="AQ281" s="98">
        <f t="shared" si="104"/>
        <v>0</v>
      </c>
      <c r="AR281" s="94">
        <f t="shared" si="105"/>
        <v>0</v>
      </c>
      <c r="AS281" s="100">
        <f t="shared" si="106"/>
        <v>0</v>
      </c>
      <c r="AT281" s="93">
        <f t="shared" si="107"/>
        <v>0</v>
      </c>
      <c r="AU281" s="492"/>
      <c r="AV281" s="386"/>
      <c r="AW281" s="386"/>
      <c r="AX281" s="387"/>
    </row>
    <row r="282" spans="1:50" ht="12" customHeight="1">
      <c r="A282" s="412" t="s">
        <v>28</v>
      </c>
      <c r="B282" s="413"/>
      <c r="C282" s="413"/>
      <c r="D282" s="102">
        <v>2.53</v>
      </c>
      <c r="E282" s="103">
        <v>0.10581800000000001</v>
      </c>
      <c r="F282" s="104">
        <v>0.507</v>
      </c>
      <c r="G282" s="83"/>
      <c r="H282" s="84"/>
      <c r="I282" s="84"/>
      <c r="J282" s="84"/>
      <c r="K282" s="84"/>
      <c r="L282" s="83"/>
      <c r="M282" s="84"/>
      <c r="N282" s="84"/>
      <c r="O282" s="84"/>
      <c r="P282" s="84"/>
      <c r="Q282" s="83"/>
      <c r="R282" s="84"/>
      <c r="S282" s="84"/>
      <c r="T282" s="84"/>
      <c r="U282" s="105"/>
      <c r="V282" s="83"/>
      <c r="W282" s="84"/>
      <c r="X282" s="84"/>
      <c r="Y282" s="84"/>
      <c r="Z282" s="106"/>
      <c r="AA282" s="422">
        <f t="shared" si="96"/>
        <v>0</v>
      </c>
      <c r="AB282" s="423"/>
      <c r="AC282" s="432">
        <f t="shared" si="97"/>
        <v>0</v>
      </c>
      <c r="AD282" s="433"/>
      <c r="AE282" s="89"/>
      <c r="AF282" s="107">
        <f t="shared" si="98"/>
        <v>0</v>
      </c>
      <c r="AG282" s="108">
        <f t="shared" si="99"/>
        <v>0</v>
      </c>
      <c r="AI282" s="92">
        <v>2.53</v>
      </c>
      <c r="AJ282" s="93">
        <f t="shared" si="100"/>
        <v>0</v>
      </c>
      <c r="AK282" s="94">
        <f t="shared" si="101"/>
        <v>0</v>
      </c>
      <c r="AL282" s="95">
        <v>0.507</v>
      </c>
      <c r="AM282" s="93">
        <f t="shared" si="102"/>
        <v>0</v>
      </c>
      <c r="AN282" s="94">
        <f t="shared" si="103"/>
        <v>0</v>
      </c>
      <c r="AO282" s="95">
        <f>IF($F297=0,2*3.14*(0.0337/2),2*3.14*((0.0337/2)+($F297/1000)))</f>
        <v>0.10581800000000001</v>
      </c>
      <c r="AP282" s="109">
        <f>IF($F298=0,2*3.14*(0.0337/2),2*3.14*((0.0337/2)+($F298/1000)))</f>
        <v>0.10581800000000001</v>
      </c>
      <c r="AQ282" s="98">
        <f t="shared" si="104"/>
        <v>0</v>
      </c>
      <c r="AR282" s="94">
        <f t="shared" si="105"/>
        <v>0</v>
      </c>
      <c r="AS282" s="100">
        <f t="shared" si="106"/>
        <v>0</v>
      </c>
      <c r="AT282" s="93">
        <f t="shared" si="107"/>
        <v>0</v>
      </c>
      <c r="AU282" s="492"/>
      <c r="AV282" s="386"/>
      <c r="AW282" s="386"/>
      <c r="AX282" s="387"/>
    </row>
    <row r="283" spans="1:50" ht="12" customHeight="1">
      <c r="A283" s="412" t="s">
        <v>29</v>
      </c>
      <c r="B283" s="413"/>
      <c r="C283" s="413"/>
      <c r="D283" s="102">
        <v>3.26</v>
      </c>
      <c r="E283" s="103">
        <v>0.133136</v>
      </c>
      <c r="F283" s="104">
        <v>0.845</v>
      </c>
      <c r="G283" s="83"/>
      <c r="H283" s="84"/>
      <c r="I283" s="84"/>
      <c r="J283" s="84"/>
      <c r="K283" s="84"/>
      <c r="L283" s="83"/>
      <c r="M283" s="84"/>
      <c r="N283" s="84"/>
      <c r="O283" s="84"/>
      <c r="P283" s="84"/>
      <c r="Q283" s="83"/>
      <c r="R283" s="84"/>
      <c r="S283" s="84"/>
      <c r="T283" s="84"/>
      <c r="U283" s="105"/>
      <c r="V283" s="83"/>
      <c r="W283" s="84"/>
      <c r="X283" s="84"/>
      <c r="Y283" s="84"/>
      <c r="Z283" s="106"/>
      <c r="AA283" s="422">
        <f t="shared" si="96"/>
        <v>0</v>
      </c>
      <c r="AB283" s="423"/>
      <c r="AC283" s="432">
        <f t="shared" si="97"/>
        <v>0</v>
      </c>
      <c r="AD283" s="433"/>
      <c r="AE283" s="89"/>
      <c r="AF283" s="107">
        <f t="shared" si="98"/>
        <v>0</v>
      </c>
      <c r="AG283" s="108">
        <f t="shared" si="99"/>
        <v>0</v>
      </c>
      <c r="AI283" s="92">
        <v>3.26</v>
      </c>
      <c r="AJ283" s="93">
        <f t="shared" si="100"/>
        <v>0</v>
      </c>
      <c r="AK283" s="94">
        <f t="shared" si="101"/>
        <v>0</v>
      </c>
      <c r="AL283" s="95">
        <v>0.845</v>
      </c>
      <c r="AM283" s="93">
        <f t="shared" si="102"/>
        <v>0</v>
      </c>
      <c r="AN283" s="94">
        <f t="shared" si="103"/>
        <v>0</v>
      </c>
      <c r="AO283" s="95">
        <f>IF($F297=0,2*3.14*(0.0424/2),2*3.14*((0.0424/2)+($F297/1000)))</f>
        <v>0.133136</v>
      </c>
      <c r="AP283" s="109">
        <f>IF($F298=0,2*3.14*(0.0424/2),2*3.14*((0.0424/2)+($F298/1000)))</f>
        <v>0.133136</v>
      </c>
      <c r="AQ283" s="98">
        <f t="shared" si="104"/>
        <v>0</v>
      </c>
      <c r="AR283" s="94">
        <f t="shared" si="105"/>
        <v>0</v>
      </c>
      <c r="AS283" s="100">
        <f t="shared" si="106"/>
        <v>0</v>
      </c>
      <c r="AT283" s="93">
        <f t="shared" si="107"/>
        <v>0</v>
      </c>
      <c r="AU283" s="492"/>
      <c r="AV283" s="386"/>
      <c r="AW283" s="386"/>
      <c r="AX283" s="387"/>
    </row>
    <row r="284" spans="1:50" ht="12" customHeight="1">
      <c r="A284" s="494" t="s">
        <v>30</v>
      </c>
      <c r="B284" s="495"/>
      <c r="C284" s="495"/>
      <c r="D284" s="102">
        <v>3.75</v>
      </c>
      <c r="E284" s="103">
        <v>0.15166200000000002</v>
      </c>
      <c r="F284" s="104">
        <v>1.213</v>
      </c>
      <c r="G284" s="83"/>
      <c r="H284" s="84"/>
      <c r="I284" s="84"/>
      <c r="J284" s="84"/>
      <c r="K284" s="84"/>
      <c r="L284" s="83"/>
      <c r="M284" s="84"/>
      <c r="N284" s="84"/>
      <c r="O284" s="84"/>
      <c r="P284" s="84"/>
      <c r="Q284" s="83"/>
      <c r="R284" s="84"/>
      <c r="S284" s="84"/>
      <c r="T284" s="84"/>
      <c r="U284" s="105"/>
      <c r="V284" s="83"/>
      <c r="W284" s="84"/>
      <c r="X284" s="84"/>
      <c r="Y284" s="84"/>
      <c r="Z284" s="106"/>
      <c r="AA284" s="422">
        <f t="shared" si="96"/>
        <v>0</v>
      </c>
      <c r="AB284" s="423"/>
      <c r="AC284" s="432">
        <f t="shared" si="97"/>
        <v>0</v>
      </c>
      <c r="AD284" s="433"/>
      <c r="AE284" s="89"/>
      <c r="AF284" s="107">
        <f t="shared" si="98"/>
        <v>0</v>
      </c>
      <c r="AG284" s="108">
        <f t="shared" si="99"/>
        <v>0</v>
      </c>
      <c r="AI284" s="92">
        <v>3.75</v>
      </c>
      <c r="AJ284" s="93">
        <f t="shared" si="100"/>
        <v>0</v>
      </c>
      <c r="AK284" s="94">
        <f t="shared" si="101"/>
        <v>0</v>
      </c>
      <c r="AL284" s="95">
        <v>1.213</v>
      </c>
      <c r="AM284" s="93">
        <f t="shared" si="102"/>
        <v>0</v>
      </c>
      <c r="AN284" s="94">
        <f t="shared" si="103"/>
        <v>0</v>
      </c>
      <c r="AO284" s="95">
        <f>IF($F297=0,2*3.14*(0.0483/2),2*3.14*((0.0483/2)+($F297/1000)))</f>
        <v>0.15166200000000002</v>
      </c>
      <c r="AP284" s="109">
        <f>IF($F298=0,2*3.14*(0.0483/2),2*3.14*((0.0483/2)+($F298/1000)))</f>
        <v>0.15166200000000002</v>
      </c>
      <c r="AQ284" s="98">
        <f t="shared" si="104"/>
        <v>0</v>
      </c>
      <c r="AR284" s="94">
        <f t="shared" si="105"/>
        <v>0</v>
      </c>
      <c r="AS284" s="100">
        <f t="shared" si="106"/>
        <v>0</v>
      </c>
      <c r="AT284" s="93">
        <f t="shared" si="107"/>
        <v>0</v>
      </c>
      <c r="AU284" s="492"/>
      <c r="AV284" s="386"/>
      <c r="AW284" s="386"/>
      <c r="AX284" s="387"/>
    </row>
    <row r="285" spans="1:50" ht="12" customHeight="1">
      <c r="A285" s="412" t="s">
        <v>1</v>
      </c>
      <c r="B285" s="413"/>
      <c r="C285" s="413"/>
      <c r="D285" s="102">
        <v>5.29</v>
      </c>
      <c r="E285" s="103">
        <v>0.189342</v>
      </c>
      <c r="F285" s="104">
        <v>2.058</v>
      </c>
      <c r="G285" s="83"/>
      <c r="H285" s="84"/>
      <c r="I285" s="84"/>
      <c r="J285" s="84"/>
      <c r="K285" s="84"/>
      <c r="L285" s="83"/>
      <c r="M285" s="84"/>
      <c r="N285" s="84"/>
      <c r="O285" s="84"/>
      <c r="P285" s="84"/>
      <c r="Q285" s="83"/>
      <c r="R285" s="84"/>
      <c r="S285" s="84"/>
      <c r="T285" s="84"/>
      <c r="U285" s="105"/>
      <c r="V285" s="83"/>
      <c r="W285" s="84"/>
      <c r="X285" s="84"/>
      <c r="Y285" s="84"/>
      <c r="Z285" s="106"/>
      <c r="AA285" s="422">
        <f t="shared" si="96"/>
        <v>0</v>
      </c>
      <c r="AB285" s="423"/>
      <c r="AC285" s="432">
        <f t="shared" si="97"/>
        <v>0</v>
      </c>
      <c r="AD285" s="433"/>
      <c r="AE285" s="89"/>
      <c r="AF285" s="107">
        <f t="shared" si="98"/>
        <v>0</v>
      </c>
      <c r="AG285" s="108">
        <f t="shared" si="99"/>
        <v>0</v>
      </c>
      <c r="AI285" s="92">
        <v>5.29</v>
      </c>
      <c r="AJ285" s="93">
        <f t="shared" si="100"/>
        <v>0</v>
      </c>
      <c r="AK285" s="94">
        <f t="shared" si="101"/>
        <v>0</v>
      </c>
      <c r="AL285" s="95">
        <v>2.058</v>
      </c>
      <c r="AM285" s="93">
        <f t="shared" si="102"/>
        <v>0</v>
      </c>
      <c r="AN285" s="94">
        <f t="shared" si="103"/>
        <v>0</v>
      </c>
      <c r="AO285" s="95">
        <f>IF($F297=0,2*3.14*(0.0603/2),2*3.14*((0.0603/2)+($F297/1000)))</f>
        <v>0.189342</v>
      </c>
      <c r="AP285" s="109">
        <f>IF($F298=0,2*3.14*(0.0603/2),2*3.14*((0.0603/2)+($F298/1000)))</f>
        <v>0.189342</v>
      </c>
      <c r="AQ285" s="98">
        <f t="shared" si="104"/>
        <v>0</v>
      </c>
      <c r="AR285" s="94">
        <f t="shared" si="105"/>
        <v>0</v>
      </c>
      <c r="AS285" s="100">
        <f t="shared" si="106"/>
        <v>0</v>
      </c>
      <c r="AT285" s="93">
        <f t="shared" si="107"/>
        <v>0</v>
      </c>
      <c r="AU285" s="492"/>
      <c r="AV285" s="386"/>
      <c r="AW285" s="386"/>
      <c r="AX285" s="387"/>
    </row>
    <row r="286" spans="1:50" ht="12" customHeight="1">
      <c r="A286" s="412" t="s">
        <v>47</v>
      </c>
      <c r="B286" s="413"/>
      <c r="C286" s="413"/>
      <c r="D286" s="102">
        <v>6.79</v>
      </c>
      <c r="E286" s="103">
        <v>0.238954</v>
      </c>
      <c r="F286" s="104">
        <v>3.882</v>
      </c>
      <c r="G286" s="83"/>
      <c r="H286" s="84"/>
      <c r="I286" s="84"/>
      <c r="J286" s="84"/>
      <c r="K286" s="84"/>
      <c r="L286" s="83"/>
      <c r="M286" s="84"/>
      <c r="N286" s="84"/>
      <c r="O286" s="84"/>
      <c r="P286" s="84"/>
      <c r="Q286" s="83"/>
      <c r="R286" s="84"/>
      <c r="S286" s="84"/>
      <c r="T286" s="84"/>
      <c r="U286" s="105"/>
      <c r="V286" s="83"/>
      <c r="W286" s="84"/>
      <c r="X286" s="84"/>
      <c r="Y286" s="84"/>
      <c r="Z286" s="106"/>
      <c r="AA286" s="422">
        <f t="shared" si="96"/>
        <v>0</v>
      </c>
      <c r="AB286" s="423"/>
      <c r="AC286" s="432">
        <f t="shared" si="97"/>
        <v>0</v>
      </c>
      <c r="AD286" s="433"/>
      <c r="AE286" s="89"/>
      <c r="AF286" s="107">
        <f t="shared" si="98"/>
        <v>0</v>
      </c>
      <c r="AG286" s="108">
        <f t="shared" si="99"/>
        <v>0</v>
      </c>
      <c r="AI286" s="92">
        <v>6.79</v>
      </c>
      <c r="AJ286" s="93">
        <f t="shared" si="100"/>
        <v>0</v>
      </c>
      <c r="AK286" s="94">
        <f t="shared" si="101"/>
        <v>0</v>
      </c>
      <c r="AL286" s="95">
        <v>3.882</v>
      </c>
      <c r="AM286" s="93">
        <f t="shared" si="102"/>
        <v>0</v>
      </c>
      <c r="AN286" s="94">
        <f t="shared" si="103"/>
        <v>0</v>
      </c>
      <c r="AO286" s="95">
        <f>IF($F297=0,2*3.14*(0.0761/2),2*3.14*((0.0761/2)+($F297/1000)))</f>
        <v>0.238954</v>
      </c>
      <c r="AP286" s="109">
        <f>IF($F298=0,2*3.14*(0.0761/2),2*3.14*((0.0761/2)+($F298/1000)))</f>
        <v>0.238954</v>
      </c>
      <c r="AQ286" s="98">
        <f t="shared" si="104"/>
        <v>0</v>
      </c>
      <c r="AR286" s="94">
        <f t="shared" si="105"/>
        <v>0</v>
      </c>
      <c r="AS286" s="100">
        <f t="shared" si="106"/>
        <v>0</v>
      </c>
      <c r="AT286" s="93">
        <f t="shared" si="107"/>
        <v>0</v>
      </c>
      <c r="AU286" s="492"/>
      <c r="AV286" s="386"/>
      <c r="AW286" s="386"/>
      <c r="AX286" s="387"/>
    </row>
    <row r="287" spans="1:50" ht="12" customHeight="1">
      <c r="A287" s="412" t="s">
        <v>48</v>
      </c>
      <c r="B287" s="413"/>
      <c r="C287" s="413"/>
      <c r="D287" s="102">
        <v>8.9</v>
      </c>
      <c r="E287" s="103">
        <v>0.27946</v>
      </c>
      <c r="F287" s="104">
        <v>5.346</v>
      </c>
      <c r="G287" s="83"/>
      <c r="H287" s="84"/>
      <c r="I287" s="84"/>
      <c r="J287" s="84"/>
      <c r="K287" s="84"/>
      <c r="L287" s="83"/>
      <c r="M287" s="84"/>
      <c r="N287" s="84"/>
      <c r="O287" s="84"/>
      <c r="P287" s="84"/>
      <c r="Q287" s="83"/>
      <c r="R287" s="84"/>
      <c r="S287" s="84"/>
      <c r="T287" s="84"/>
      <c r="U287" s="105"/>
      <c r="V287" s="83"/>
      <c r="W287" s="84"/>
      <c r="X287" s="84"/>
      <c r="Y287" s="84"/>
      <c r="Z287" s="106"/>
      <c r="AA287" s="422">
        <f t="shared" si="96"/>
        <v>0</v>
      </c>
      <c r="AB287" s="423"/>
      <c r="AC287" s="432">
        <f t="shared" si="97"/>
        <v>0</v>
      </c>
      <c r="AD287" s="433"/>
      <c r="AE287" s="89"/>
      <c r="AF287" s="107">
        <f t="shared" si="98"/>
        <v>0</v>
      </c>
      <c r="AG287" s="108">
        <f t="shared" si="99"/>
        <v>0</v>
      </c>
      <c r="AI287" s="92">
        <v>8.9</v>
      </c>
      <c r="AJ287" s="93">
        <f t="shared" si="100"/>
        <v>0</v>
      </c>
      <c r="AK287" s="94">
        <f t="shared" si="101"/>
        <v>0</v>
      </c>
      <c r="AL287" s="95">
        <v>5.346</v>
      </c>
      <c r="AM287" s="93">
        <f t="shared" si="102"/>
        <v>0</v>
      </c>
      <c r="AN287" s="94">
        <f t="shared" si="103"/>
        <v>0</v>
      </c>
      <c r="AO287" s="95">
        <f>IF($F297=0,2*3.14*(0.089/2),2*3.14*((0.089/2)+($F297/1000)))</f>
        <v>0.27946</v>
      </c>
      <c r="AP287" s="109">
        <f>IF($F298=0,2*3.14*(0.089/2),2*3.14*((0.089/2)+($F298/1000)))</f>
        <v>0.27946</v>
      </c>
      <c r="AQ287" s="98">
        <f t="shared" si="104"/>
        <v>0</v>
      </c>
      <c r="AR287" s="94">
        <f t="shared" si="105"/>
        <v>0</v>
      </c>
      <c r="AS287" s="100">
        <f t="shared" si="106"/>
        <v>0</v>
      </c>
      <c r="AT287" s="93">
        <f t="shared" si="107"/>
        <v>0</v>
      </c>
      <c r="AU287" s="493"/>
      <c r="AV287" s="388"/>
      <c r="AW287" s="388"/>
      <c r="AX287" s="389"/>
    </row>
    <row r="288" spans="1:50" ht="12" customHeight="1">
      <c r="A288" s="434" t="s">
        <v>49</v>
      </c>
      <c r="B288" s="435"/>
      <c r="C288" s="435"/>
      <c r="D288" s="110">
        <v>12.98</v>
      </c>
      <c r="E288" s="111">
        <v>0.358902</v>
      </c>
      <c r="F288" s="112">
        <v>8.99</v>
      </c>
      <c r="G288" s="83"/>
      <c r="H288" s="84"/>
      <c r="I288" s="84"/>
      <c r="J288" s="84"/>
      <c r="K288" s="84"/>
      <c r="L288" s="83"/>
      <c r="M288" s="84"/>
      <c r="N288" s="84"/>
      <c r="O288" s="84"/>
      <c r="P288" s="84"/>
      <c r="Q288" s="83"/>
      <c r="R288" s="84"/>
      <c r="S288" s="84"/>
      <c r="T288" s="84"/>
      <c r="U288" s="105"/>
      <c r="V288" s="83"/>
      <c r="W288" s="84"/>
      <c r="X288" s="84"/>
      <c r="Y288" s="84"/>
      <c r="Z288" s="84"/>
      <c r="AA288" s="436">
        <f t="shared" si="96"/>
        <v>0</v>
      </c>
      <c r="AB288" s="437"/>
      <c r="AC288" s="438">
        <f t="shared" si="97"/>
        <v>0</v>
      </c>
      <c r="AD288" s="439"/>
      <c r="AE288" s="89"/>
      <c r="AF288" s="107">
        <f t="shared" si="98"/>
        <v>0</v>
      </c>
      <c r="AG288" s="108">
        <f t="shared" si="99"/>
        <v>0</v>
      </c>
      <c r="AI288" s="134">
        <v>12.98</v>
      </c>
      <c r="AJ288" s="113">
        <f t="shared" si="100"/>
        <v>0</v>
      </c>
      <c r="AK288" s="114">
        <f t="shared" si="101"/>
        <v>0</v>
      </c>
      <c r="AL288" s="115">
        <v>8.99</v>
      </c>
      <c r="AM288" s="113">
        <f t="shared" si="102"/>
        <v>0</v>
      </c>
      <c r="AN288" s="114">
        <f t="shared" si="103"/>
        <v>0</v>
      </c>
      <c r="AO288" s="115">
        <f>IF($F297=0,2*3.14*(0.1143/2),2*3.14*((0.1143/2)+($F297/1000)))</f>
        <v>0.358902</v>
      </c>
      <c r="AP288" s="116">
        <f>IF($F298=0,2*3.14*(0.1143/2),2*3.14*((0.1143/2)+($F298/1000)))</f>
        <v>0.358902</v>
      </c>
      <c r="AQ288" s="117">
        <f t="shared" si="104"/>
        <v>0</v>
      </c>
      <c r="AR288" s="114">
        <f t="shared" si="105"/>
        <v>0</v>
      </c>
      <c r="AS288" s="118">
        <f t="shared" si="106"/>
        <v>0</v>
      </c>
      <c r="AT288" s="113">
        <f t="shared" si="107"/>
        <v>0</v>
      </c>
      <c r="AU288" s="101"/>
      <c r="AV288" s="46"/>
      <c r="AW288" s="46"/>
      <c r="AX288" s="46"/>
    </row>
    <row r="289" spans="1:50" ht="3" customHeight="1">
      <c r="A289" s="410"/>
      <c r="B289" s="411"/>
      <c r="C289" s="411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20"/>
      <c r="AB289" s="120"/>
      <c r="AC289" s="424"/>
      <c r="AD289" s="425"/>
      <c r="AE289" s="89"/>
      <c r="AF289" s="107">
        <f t="shared" si="98"/>
        <v>0</v>
      </c>
      <c r="AG289" s="108">
        <f t="shared" si="99"/>
        <v>0</v>
      </c>
      <c r="AI289" s="92"/>
      <c r="AJ289" s="93"/>
      <c r="AK289" s="94"/>
      <c r="AL289" s="95"/>
      <c r="AM289" s="93">
        <f t="shared" si="102"/>
        <v>0</v>
      </c>
      <c r="AN289" s="94">
        <f t="shared" si="103"/>
        <v>0</v>
      </c>
      <c r="AO289" s="95"/>
      <c r="AP289" s="121"/>
      <c r="AQ289" s="98">
        <f>(SUM(D289:H289))*AO289</f>
        <v>0</v>
      </c>
      <c r="AR289" s="93">
        <f>(SUM(O289:T289))*$AP289</f>
        <v>0</v>
      </c>
      <c r="AS289" s="98"/>
      <c r="AT289" s="93"/>
      <c r="AU289" s="101"/>
      <c r="AV289" s="46"/>
      <c r="AW289" s="46"/>
      <c r="AX289" s="46"/>
    </row>
    <row r="290" spans="1:50" ht="12" customHeight="1">
      <c r="A290" s="426" t="s">
        <v>50</v>
      </c>
      <c r="B290" s="427"/>
      <c r="C290" s="427"/>
      <c r="D290" s="122">
        <v>17.65</v>
      </c>
      <c r="E290" s="123">
        <v>0.5202979999999999</v>
      </c>
      <c r="F290" s="124">
        <v>13.68</v>
      </c>
      <c r="G290" s="83"/>
      <c r="H290" s="84"/>
      <c r="I290" s="84"/>
      <c r="J290" s="84"/>
      <c r="K290" s="84"/>
      <c r="L290" s="83"/>
      <c r="M290" s="84"/>
      <c r="N290" s="84"/>
      <c r="O290" s="84"/>
      <c r="P290" s="84"/>
      <c r="Q290" s="83"/>
      <c r="R290" s="84"/>
      <c r="S290" s="84"/>
      <c r="T290" s="84"/>
      <c r="U290" s="105"/>
      <c r="V290" s="83"/>
      <c r="W290" s="84"/>
      <c r="X290" s="84"/>
      <c r="Y290" s="84"/>
      <c r="Z290" s="84"/>
      <c r="AA290" s="428">
        <f>(SUM(G290:P290))</f>
        <v>0</v>
      </c>
      <c r="AB290" s="429"/>
      <c r="AC290" s="430">
        <f>(SUM(Q290:Z290))</f>
        <v>0</v>
      </c>
      <c r="AD290" s="431"/>
      <c r="AE290" s="125"/>
      <c r="AF290" s="107">
        <f t="shared" si="98"/>
        <v>0</v>
      </c>
      <c r="AG290" s="108">
        <f t="shared" si="99"/>
        <v>0</v>
      </c>
      <c r="AH290" s="98"/>
      <c r="AI290" s="92">
        <v>17.65</v>
      </c>
      <c r="AJ290" s="93">
        <f>+AF290*$AI290</f>
        <v>0</v>
      </c>
      <c r="AK290" s="94">
        <f>+AG290*$AI290</f>
        <v>0</v>
      </c>
      <c r="AL290" s="92">
        <v>13.68</v>
      </c>
      <c r="AM290" s="93">
        <f t="shared" si="102"/>
        <v>0</v>
      </c>
      <c r="AN290" s="94">
        <f t="shared" si="103"/>
        <v>0</v>
      </c>
      <c r="AO290" s="126">
        <f>IF($U297=0,2*3.14*(0.1397/2),2*3.14*((0.1397/2)+($U297/1000)))</f>
        <v>0.438658</v>
      </c>
      <c r="AP290" s="127">
        <f>IF($U298=0,2*3.14*(0.1397/2),2*3.14*((0.1397/2)+($U298/1000)))</f>
        <v>0.438658</v>
      </c>
      <c r="AQ290" s="100">
        <f>(SUM(G290:K290))*AO290</f>
        <v>0</v>
      </c>
      <c r="AR290" s="93">
        <f>(SUM(Q290:U290))*$AP290</f>
        <v>0</v>
      </c>
      <c r="AS290" s="93">
        <f>SUM(L290:P290)*$AO290</f>
        <v>0</v>
      </c>
      <c r="AT290" s="93">
        <f>SUM(V290:Z290)*$AP290</f>
        <v>0</v>
      </c>
      <c r="AU290" s="460"/>
      <c r="AV290" s="384" t="s">
        <v>31</v>
      </c>
      <c r="AW290" s="384"/>
      <c r="AX290" s="385"/>
    </row>
    <row r="291" spans="1:50" ht="12" customHeight="1" thickBot="1">
      <c r="A291" s="412" t="s">
        <v>51</v>
      </c>
      <c r="B291" s="413"/>
      <c r="C291" s="413"/>
      <c r="D291" s="128">
        <v>21.12</v>
      </c>
      <c r="E291" s="129">
        <v>0.610102</v>
      </c>
      <c r="F291" s="130">
        <v>17.67</v>
      </c>
      <c r="G291" s="83"/>
      <c r="H291" s="84"/>
      <c r="I291" s="84"/>
      <c r="J291" s="84"/>
      <c r="K291" s="84"/>
      <c r="L291" s="83"/>
      <c r="M291" s="84"/>
      <c r="N291" s="84"/>
      <c r="O291" s="84"/>
      <c r="P291" s="84"/>
      <c r="Q291" s="83"/>
      <c r="R291" s="84"/>
      <c r="S291" s="84"/>
      <c r="T291" s="84"/>
      <c r="U291" s="105"/>
      <c r="V291" s="83"/>
      <c r="W291" s="84"/>
      <c r="X291" s="84"/>
      <c r="Y291" s="84"/>
      <c r="Z291" s="106"/>
      <c r="AA291" s="440">
        <f>(SUM(G291:P291))</f>
        <v>0</v>
      </c>
      <c r="AB291" s="441"/>
      <c r="AC291" s="442">
        <f>(SUM(Q291:Z291))</f>
        <v>0</v>
      </c>
      <c r="AD291" s="443"/>
      <c r="AE291" s="125"/>
      <c r="AF291" s="132">
        <f t="shared" si="98"/>
        <v>0</v>
      </c>
      <c r="AG291" s="133">
        <f t="shared" si="99"/>
        <v>0</v>
      </c>
      <c r="AH291" s="98"/>
      <c r="AI291" s="135">
        <v>21.12</v>
      </c>
      <c r="AJ291" s="113">
        <f>+AF291*$AI291</f>
        <v>0</v>
      </c>
      <c r="AK291" s="114">
        <f>+AG291*$AI291</f>
        <v>0</v>
      </c>
      <c r="AL291" s="135">
        <v>17.67</v>
      </c>
      <c r="AM291" s="113">
        <f t="shared" si="102"/>
        <v>0</v>
      </c>
      <c r="AN291" s="114">
        <f t="shared" si="103"/>
        <v>0</v>
      </c>
      <c r="AO291" s="115">
        <f>IF($U297=0,2*3.14*(0.1683/2),2*3.14*((0.1683/2)+($U297/1000)))</f>
        <v>0.528462</v>
      </c>
      <c r="AP291" s="136">
        <f>IF($U298=0,2*3.14*(0.1683/2),2*3.14*((0.1683/2)+($U298/1000)))</f>
        <v>0.528462</v>
      </c>
      <c r="AQ291" s="118">
        <f>(SUM(G291:K291))*AO291</f>
        <v>0</v>
      </c>
      <c r="AR291" s="113">
        <f>(SUM(Q291:U291))*$AP291</f>
        <v>0</v>
      </c>
      <c r="AS291" s="113">
        <f>SUM(L291:P291)*$AO291</f>
        <v>0</v>
      </c>
      <c r="AT291" s="113">
        <f>SUM(V291:Z291)*$AP291</f>
        <v>0</v>
      </c>
      <c r="AU291" s="461"/>
      <c r="AV291" s="386"/>
      <c r="AW291" s="386"/>
      <c r="AX291" s="387"/>
    </row>
    <row r="292" spans="1:50" ht="3" customHeight="1" thickBot="1">
      <c r="A292" s="137"/>
      <c r="B292" s="138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40"/>
      <c r="AB292" s="140"/>
      <c r="AC292" s="140"/>
      <c r="AD292" s="141"/>
      <c r="AE292" s="125"/>
      <c r="AF292" s="142"/>
      <c r="AG292" s="142"/>
      <c r="AH292" s="98"/>
      <c r="AI292" s="143"/>
      <c r="AJ292" s="98"/>
      <c r="AK292" s="98"/>
      <c r="AL292" s="144"/>
      <c r="AM292" s="98"/>
      <c r="AN292" s="98"/>
      <c r="AO292" s="145"/>
      <c r="AP292" s="145"/>
      <c r="AQ292" s="98"/>
      <c r="AR292" s="98"/>
      <c r="AS292" s="98"/>
      <c r="AT292" s="98"/>
      <c r="AU292" s="461"/>
      <c r="AV292" s="386"/>
      <c r="AW292" s="386"/>
      <c r="AX292" s="387"/>
    </row>
    <row r="293" spans="1:50" s="155" customFormat="1" ht="14.1" customHeight="1">
      <c r="A293" s="146" t="s">
        <v>32</v>
      </c>
      <c r="B293" s="147"/>
      <c r="C293" s="147"/>
      <c r="D293" s="147"/>
      <c r="E293" s="147"/>
      <c r="F293" s="147"/>
      <c r="G293" s="147"/>
      <c r="H293" s="148" t="s">
        <v>33</v>
      </c>
      <c r="I293" s="444">
        <f>+(SUM(AJ279:AJ291))*(1+F294/100)</f>
        <v>0</v>
      </c>
      <c r="J293" s="444"/>
      <c r="K293" s="149" t="s">
        <v>22</v>
      </c>
      <c r="L293" s="445" t="s">
        <v>34</v>
      </c>
      <c r="M293" s="447">
        <f>+(SUM(AJ279:AJ291)+SUM(AK279:AK291))*(1+F294/100)</f>
        <v>0</v>
      </c>
      <c r="N293" s="447"/>
      <c r="O293" s="449" t="s">
        <v>22</v>
      </c>
      <c r="P293" s="146" t="s">
        <v>35</v>
      </c>
      <c r="Q293" s="150"/>
      <c r="R293" s="150"/>
      <c r="S293" s="150"/>
      <c r="T293" s="150"/>
      <c r="U293" s="151"/>
      <c r="V293" s="151"/>
      <c r="W293" s="152" t="s">
        <v>33</v>
      </c>
      <c r="X293" s="451">
        <f>+SUM(AM279:AM291)*(1+U294/100)</f>
        <v>0</v>
      </c>
      <c r="Y293" s="451"/>
      <c r="Z293" s="153" t="s">
        <v>23</v>
      </c>
      <c r="AA293" s="452" t="s">
        <v>34</v>
      </c>
      <c r="AB293" s="454">
        <f>+X293+X294</f>
        <v>0</v>
      </c>
      <c r="AC293" s="454"/>
      <c r="AD293" s="456" t="s">
        <v>23</v>
      </c>
      <c r="AE293" s="154"/>
      <c r="AI293" s="156"/>
      <c r="AL293" s="157"/>
      <c r="AO293" s="156"/>
      <c r="AP293" s="156"/>
      <c r="AU293" s="461"/>
      <c r="AV293" s="386"/>
      <c r="AW293" s="386"/>
      <c r="AX293" s="387"/>
    </row>
    <row r="294" spans="1:50" s="155" customFormat="1" ht="14.1" customHeight="1" thickBot="1">
      <c r="A294" s="158" t="s">
        <v>36</v>
      </c>
      <c r="B294" s="159"/>
      <c r="C294" s="159"/>
      <c r="D294" s="159"/>
      <c r="E294" s="159"/>
      <c r="F294" s="160"/>
      <c r="G294" s="161" t="s">
        <v>13</v>
      </c>
      <c r="H294" s="162" t="s">
        <v>37</v>
      </c>
      <c r="I294" s="458">
        <f>+(SUM(AK279:AK291))*(1+F294/100)</f>
        <v>0</v>
      </c>
      <c r="J294" s="458"/>
      <c r="K294" s="163" t="s">
        <v>22</v>
      </c>
      <c r="L294" s="446"/>
      <c r="M294" s="448"/>
      <c r="N294" s="448"/>
      <c r="O294" s="450"/>
      <c r="P294" s="158" t="s">
        <v>36</v>
      </c>
      <c r="Q294" s="151"/>
      <c r="R294" s="151"/>
      <c r="S294" s="151"/>
      <c r="T294" s="151"/>
      <c r="U294" s="160"/>
      <c r="V294" s="164" t="s">
        <v>13</v>
      </c>
      <c r="W294" s="165" t="s">
        <v>37</v>
      </c>
      <c r="X294" s="459">
        <f>+SUM(AN279:AN291)*(1+U294/100)</f>
        <v>0</v>
      </c>
      <c r="Y294" s="459"/>
      <c r="Z294" s="166" t="s">
        <v>23</v>
      </c>
      <c r="AA294" s="453"/>
      <c r="AB294" s="455"/>
      <c r="AC294" s="455"/>
      <c r="AD294" s="457"/>
      <c r="AL294" s="157"/>
      <c r="AO294" s="156"/>
      <c r="AP294" s="156"/>
      <c r="AU294" s="461"/>
      <c r="AV294" s="386"/>
      <c r="AW294" s="386"/>
      <c r="AX294" s="387"/>
    </row>
    <row r="295" spans="1:50" s="155" customFormat="1" ht="3" customHeight="1">
      <c r="A295" s="168"/>
      <c r="B295" s="169"/>
      <c r="C295" s="170"/>
      <c r="D295" s="171"/>
      <c r="E295" s="172"/>
      <c r="F295" s="172"/>
      <c r="G295" s="173"/>
      <c r="H295" s="174"/>
      <c r="I295" s="171"/>
      <c r="J295" s="175"/>
      <c r="K295" s="175"/>
      <c r="L295" s="176"/>
      <c r="M295" s="177"/>
      <c r="N295" s="171"/>
      <c r="O295" s="178"/>
      <c r="P295" s="179"/>
      <c r="Q295" s="179"/>
      <c r="R295" s="178"/>
      <c r="S295" s="180"/>
      <c r="T295" s="181"/>
      <c r="U295" s="182"/>
      <c r="V295" s="182"/>
      <c r="W295" s="183"/>
      <c r="X295" s="184"/>
      <c r="Y295" s="185"/>
      <c r="Z295" s="186"/>
      <c r="AA295" s="183"/>
      <c r="AB295" s="187"/>
      <c r="AC295" s="188"/>
      <c r="AD295" s="189"/>
      <c r="AE295" s="190"/>
      <c r="AF295" s="154"/>
      <c r="AG295" s="191"/>
      <c r="AL295" s="157"/>
      <c r="AO295" s="156"/>
      <c r="AP295" s="156"/>
      <c r="AU295" s="461"/>
      <c r="AV295" s="386"/>
      <c r="AW295" s="386"/>
      <c r="AX295" s="387"/>
    </row>
    <row r="296" spans="1:50" s="155" customFormat="1" ht="12.75" customHeight="1">
      <c r="A296" s="192"/>
      <c r="B296" s="193"/>
      <c r="C296" s="194"/>
      <c r="D296" s="195"/>
      <c r="E296" s="196"/>
      <c r="F296" s="196"/>
      <c r="G296" s="463" t="s">
        <v>38</v>
      </c>
      <c r="H296" s="464"/>
      <c r="I296" s="464"/>
      <c r="J296" s="464"/>
      <c r="K296" s="464"/>
      <c r="L296" s="464"/>
      <c r="M296" s="464"/>
      <c r="N296" s="464"/>
      <c r="O296" s="464"/>
      <c r="P296" s="464"/>
      <c r="Q296" s="464"/>
      <c r="R296" s="464"/>
      <c r="S296" s="464"/>
      <c r="T296" s="464"/>
      <c r="U296" s="464"/>
      <c r="V296" s="464"/>
      <c r="W296" s="464"/>
      <c r="X296" s="465"/>
      <c r="Y296" s="197"/>
      <c r="Z296" s="197"/>
      <c r="AA296" s="197"/>
      <c r="AB296" s="197"/>
      <c r="AC296" s="198"/>
      <c r="AD296" s="199"/>
      <c r="AE296" s="190"/>
      <c r="AF296" s="154"/>
      <c r="AG296" s="191"/>
      <c r="AL296" s="157"/>
      <c r="AO296" s="156"/>
      <c r="AP296" s="156"/>
      <c r="AU296" s="461"/>
      <c r="AV296" s="386"/>
      <c r="AW296" s="386"/>
      <c r="AX296" s="387"/>
    </row>
    <row r="297" spans="1:50" s="155" customFormat="1" ht="15.75" customHeight="1">
      <c r="A297" s="404" t="s">
        <v>39</v>
      </c>
      <c r="B297" s="405"/>
      <c r="C297" s="200"/>
      <c r="D297" s="201" t="s">
        <v>40</v>
      </c>
      <c r="E297" s="202" t="s">
        <v>41</v>
      </c>
      <c r="F297" s="203"/>
      <c r="G297" s="204" t="s">
        <v>42</v>
      </c>
      <c r="H297" s="202" t="s">
        <v>33</v>
      </c>
      <c r="I297" s="406">
        <f>SUM(AQ279:AQ288)*(1+F299/100)</f>
        <v>0</v>
      </c>
      <c r="J297" s="406"/>
      <c r="K297" s="205" t="s">
        <v>24</v>
      </c>
      <c r="L297" s="206" t="s">
        <v>37</v>
      </c>
      <c r="M297" s="407">
        <f>SUM(AR279:AR288)*(1+F299/100)</f>
        <v>0</v>
      </c>
      <c r="N297" s="407"/>
      <c r="O297" s="207" t="s">
        <v>24</v>
      </c>
      <c r="P297" s="408" t="s">
        <v>43</v>
      </c>
      <c r="Q297" s="409"/>
      <c r="R297" s="200"/>
      <c r="S297" s="208" t="s">
        <v>40</v>
      </c>
      <c r="T297" s="209" t="s">
        <v>41</v>
      </c>
      <c r="U297" s="210"/>
      <c r="V297" s="207" t="s">
        <v>42</v>
      </c>
      <c r="W297" s="211" t="s">
        <v>33</v>
      </c>
      <c r="X297" s="399">
        <f>+SUM(AQ290:AQ291)*(1+U299/100)</f>
        <v>0</v>
      </c>
      <c r="Y297" s="399"/>
      <c r="Z297" s="212" t="s">
        <v>24</v>
      </c>
      <c r="AA297" s="213" t="s">
        <v>37</v>
      </c>
      <c r="AB297" s="397">
        <f>SUM(AR290:AR291)*(1+U299/100)</f>
        <v>0</v>
      </c>
      <c r="AC297" s="397"/>
      <c r="AD297" s="214" t="s">
        <v>24</v>
      </c>
      <c r="AE297" s="215"/>
      <c r="AL297" s="157"/>
      <c r="AO297" s="156"/>
      <c r="AP297" s="156"/>
      <c r="AU297" s="461"/>
      <c r="AV297" s="386"/>
      <c r="AW297" s="386"/>
      <c r="AX297" s="387"/>
    </row>
    <row r="298" spans="1:50" ht="15" customHeight="1">
      <c r="A298" s="523" t="s">
        <v>52</v>
      </c>
      <c r="B298" s="402"/>
      <c r="C298" s="216"/>
      <c r="D298" s="217" t="s">
        <v>44</v>
      </c>
      <c r="E298" s="218" t="s">
        <v>41</v>
      </c>
      <c r="F298" s="219"/>
      <c r="G298" s="220" t="s">
        <v>42</v>
      </c>
      <c r="H298" s="221" t="s">
        <v>33</v>
      </c>
      <c r="I298" s="403">
        <f>+SUM(AS279:AS288)*(1+F299/100)</f>
        <v>0</v>
      </c>
      <c r="J298" s="403"/>
      <c r="K298" s="222" t="s">
        <v>24</v>
      </c>
      <c r="L298" s="223" t="s">
        <v>37</v>
      </c>
      <c r="M298" s="398">
        <f>SUM(AT279:AT288)*(1+F299/100)</f>
        <v>0</v>
      </c>
      <c r="N298" s="398"/>
      <c r="O298" s="224" t="s">
        <v>24</v>
      </c>
      <c r="P298" s="420" t="s">
        <v>52</v>
      </c>
      <c r="Q298" s="421"/>
      <c r="R298" s="225"/>
      <c r="S298" s="226" t="s">
        <v>44</v>
      </c>
      <c r="T298" s="227" t="s">
        <v>41</v>
      </c>
      <c r="U298" s="228"/>
      <c r="V298" s="229" t="s">
        <v>42</v>
      </c>
      <c r="W298" s="230" t="s">
        <v>33</v>
      </c>
      <c r="X298" s="403">
        <f>+SUM(AS290:AS291)*(1+U299/100)</f>
        <v>0</v>
      </c>
      <c r="Y298" s="403"/>
      <c r="Z298" s="231" t="s">
        <v>24</v>
      </c>
      <c r="AA298" s="227" t="s">
        <v>37</v>
      </c>
      <c r="AB298" s="398">
        <f>SUM(AT290:AT291)*(1+U299/100)</f>
        <v>0</v>
      </c>
      <c r="AC298" s="398"/>
      <c r="AD298" s="232" t="s">
        <v>24</v>
      </c>
      <c r="AE298" s="233"/>
      <c r="AG298" s="155"/>
      <c r="AH298" s="155"/>
      <c r="AI298" s="155"/>
      <c r="AJ298" s="155"/>
      <c r="AL298" s="234"/>
      <c r="AO298" s="235"/>
      <c r="AP298" s="235"/>
      <c r="AU298" s="461"/>
      <c r="AV298" s="386"/>
      <c r="AW298" s="386"/>
      <c r="AX298" s="387"/>
    </row>
    <row r="299" spans="1:50" ht="14.1" customHeight="1" thickBot="1">
      <c r="A299" s="158" t="s">
        <v>36</v>
      </c>
      <c r="B299" s="159"/>
      <c r="C299" s="159"/>
      <c r="D299" s="159"/>
      <c r="E299" s="159"/>
      <c r="F299" s="236"/>
      <c r="G299" s="237" t="s">
        <v>13</v>
      </c>
      <c r="H299" s="238" t="s">
        <v>34</v>
      </c>
      <c r="I299" s="400">
        <f>+I297+I298</f>
        <v>0</v>
      </c>
      <c r="J299" s="400"/>
      <c r="K299" s="239" t="s">
        <v>24</v>
      </c>
      <c r="L299" s="240" t="s">
        <v>34</v>
      </c>
      <c r="M299" s="396">
        <f>+M297+M298</f>
        <v>0</v>
      </c>
      <c r="N299" s="396"/>
      <c r="O299" s="224" t="s">
        <v>24</v>
      </c>
      <c r="P299" s="241" t="s">
        <v>36</v>
      </c>
      <c r="Q299" s="242"/>
      <c r="R299" s="242"/>
      <c r="S299" s="242"/>
      <c r="T299" s="243"/>
      <c r="U299" s="244"/>
      <c r="V299" s="245" t="s">
        <v>13</v>
      </c>
      <c r="W299" s="246" t="s">
        <v>34</v>
      </c>
      <c r="X299" s="400">
        <f>+X297+X298</f>
        <v>0</v>
      </c>
      <c r="Y299" s="400"/>
      <c r="Z299" s="247" t="s">
        <v>24</v>
      </c>
      <c r="AA299" s="240" t="s">
        <v>34</v>
      </c>
      <c r="AB299" s="396">
        <f>+AB297+AB298</f>
        <v>0</v>
      </c>
      <c r="AC299" s="396"/>
      <c r="AD299" s="232" t="s">
        <v>24</v>
      </c>
      <c r="AE299" s="233"/>
      <c r="AG299" s="155"/>
      <c r="AH299" s="155"/>
      <c r="AI299" s="155"/>
      <c r="AJ299" s="155"/>
      <c r="AL299" s="234"/>
      <c r="AO299" s="235"/>
      <c r="AP299" s="235"/>
      <c r="AU299" s="461"/>
      <c r="AV299" s="386"/>
      <c r="AW299" s="386"/>
      <c r="AX299" s="387"/>
    </row>
    <row r="300" spans="1:50" ht="14.1" customHeight="1" thickBot="1" thickTop="1">
      <c r="A300" s="466" t="s">
        <v>53</v>
      </c>
      <c r="B300" s="467"/>
      <c r="C300" s="467"/>
      <c r="D300" s="467"/>
      <c r="E300" s="467"/>
      <c r="F300" s="467"/>
      <c r="G300" s="467"/>
      <c r="H300" s="467"/>
      <c r="I300" s="467"/>
      <c r="J300" s="467"/>
      <c r="K300" s="467"/>
      <c r="L300" s="467"/>
      <c r="M300" s="467"/>
      <c r="N300" s="467"/>
      <c r="O300" s="467"/>
      <c r="P300" s="467"/>
      <c r="Q300" s="467"/>
      <c r="R300" s="467"/>
      <c r="S300" s="467"/>
      <c r="T300" s="467"/>
      <c r="U300" s="467"/>
      <c r="V300" s="467"/>
      <c r="W300" s="467"/>
      <c r="X300" s="467"/>
      <c r="Y300" s="467"/>
      <c r="Z300" s="467"/>
      <c r="AA300" s="467"/>
      <c r="AB300" s="467"/>
      <c r="AC300" s="467"/>
      <c r="AD300" s="468"/>
      <c r="AE300" s="248"/>
      <c r="AF300" s="248"/>
      <c r="AG300" s="248"/>
      <c r="AH300" s="155"/>
      <c r="AI300" s="235"/>
      <c r="AL300" s="234"/>
      <c r="AO300" s="235"/>
      <c r="AP300" s="235"/>
      <c r="AU300" s="462"/>
      <c r="AV300" s="388"/>
      <c r="AW300" s="388"/>
      <c r="AX300" s="389"/>
    </row>
    <row r="302" ht="12.75"/>
    <row r="306" ht="13.5" thickBot="1"/>
    <row r="307" spans="1:46" ht="15" customHeight="1">
      <c r="A307" s="3" t="s">
        <v>2</v>
      </c>
      <c r="B307" s="4"/>
      <c r="C307" s="5"/>
      <c r="D307" s="6"/>
      <c r="E307" s="7"/>
      <c r="F307" s="7"/>
      <c r="G307" s="7"/>
      <c r="H307" s="7"/>
      <c r="I307" s="8"/>
      <c r="J307" s="502"/>
      <c r="K307" s="503"/>
      <c r="L307" s="503"/>
      <c r="M307" s="503"/>
      <c r="N307" s="503"/>
      <c r="O307" s="503"/>
      <c r="P307" s="503"/>
      <c r="Q307" s="503"/>
      <c r="R307" s="503"/>
      <c r="S307" s="503"/>
      <c r="T307" s="503"/>
      <c r="U307" s="503"/>
      <c r="V307" s="503"/>
      <c r="W307" s="504"/>
      <c r="X307" s="9" t="s">
        <v>3</v>
      </c>
      <c r="Y307" s="6"/>
      <c r="Z307" s="10"/>
      <c r="AA307" s="11"/>
      <c r="AB307" s="505"/>
      <c r="AC307" s="506"/>
      <c r="AD307" s="507"/>
      <c r="AE307" s="12"/>
      <c r="AF307" s="12"/>
      <c r="AG307" s="12"/>
      <c r="AK307" s="14"/>
      <c r="AL307" s="15"/>
      <c r="AM307" s="15"/>
      <c r="AN307" s="15"/>
      <c r="AO307" s="16"/>
      <c r="AP307" s="16"/>
      <c r="AQ307" s="16"/>
      <c r="AR307" s="16"/>
      <c r="AS307" s="17"/>
      <c r="AT307" s="17"/>
    </row>
    <row r="308" spans="1:50" ht="15" customHeight="1" thickBot="1">
      <c r="A308" s="18" t="s">
        <v>45</v>
      </c>
      <c r="B308" s="19"/>
      <c r="C308" s="19"/>
      <c r="D308" s="19"/>
      <c r="E308" s="19"/>
      <c r="F308" s="19"/>
      <c r="G308" s="19"/>
      <c r="H308" s="19"/>
      <c r="I308" s="20"/>
      <c r="J308" s="508"/>
      <c r="K308" s="509"/>
      <c r="L308" s="509"/>
      <c r="M308" s="509"/>
      <c r="N308" s="509"/>
      <c r="O308" s="509"/>
      <c r="P308" s="509"/>
      <c r="Q308" s="509"/>
      <c r="R308" s="509"/>
      <c r="S308" s="509"/>
      <c r="T308" s="509"/>
      <c r="U308" s="509"/>
      <c r="V308" s="509"/>
      <c r="W308" s="510"/>
      <c r="X308" s="21" t="s">
        <v>4</v>
      </c>
      <c r="Y308" s="22"/>
      <c r="Z308" s="23"/>
      <c r="AA308" s="24"/>
      <c r="AB308" s="511"/>
      <c r="AC308" s="512"/>
      <c r="AD308" s="513"/>
      <c r="AE308" s="25"/>
      <c r="AF308" s="26"/>
      <c r="AG308" s="26"/>
      <c r="AH308" s="27"/>
      <c r="AK308" s="28"/>
      <c r="AL308" s="28"/>
      <c r="AM308" s="28"/>
      <c r="AN308" s="28"/>
      <c r="AO308" s="28"/>
      <c r="AP308" s="28"/>
      <c r="AQ308" s="28"/>
      <c r="AR308" s="29"/>
      <c r="AU308" s="460"/>
      <c r="AV308" s="384" t="s">
        <v>5</v>
      </c>
      <c r="AW308" s="384"/>
      <c r="AX308" s="385"/>
    </row>
    <row r="309" spans="1:50" ht="18.75" customHeight="1">
      <c r="A309" s="514" t="s">
        <v>6</v>
      </c>
      <c r="B309" s="515"/>
      <c r="C309" s="515"/>
      <c r="D309" s="516" t="s">
        <v>7</v>
      </c>
      <c r="E309" s="516" t="s">
        <v>8</v>
      </c>
      <c r="F309" s="518" t="s">
        <v>71</v>
      </c>
      <c r="G309" s="520"/>
      <c r="H309" s="414"/>
      <c r="I309" s="414"/>
      <c r="J309" s="414"/>
      <c r="K309" s="417"/>
      <c r="L309" s="414"/>
      <c r="M309" s="414"/>
      <c r="N309" s="414"/>
      <c r="O309" s="414"/>
      <c r="P309" s="417"/>
      <c r="Q309" s="414"/>
      <c r="R309" s="414"/>
      <c r="S309" s="414"/>
      <c r="T309" s="414"/>
      <c r="U309" s="417"/>
      <c r="V309" s="414"/>
      <c r="W309" s="414"/>
      <c r="X309" s="414"/>
      <c r="Y309" s="414"/>
      <c r="Z309" s="414"/>
      <c r="AA309" s="469" t="s">
        <v>9</v>
      </c>
      <c r="AB309" s="470"/>
      <c r="AC309" s="470"/>
      <c r="AD309" s="471"/>
      <c r="AE309" s="31"/>
      <c r="AF309" s="32"/>
      <c r="AG309" s="33"/>
      <c r="AH309" s="34"/>
      <c r="AI309" s="35" t="s">
        <v>10</v>
      </c>
      <c r="AJ309" s="36" t="s">
        <v>72</v>
      </c>
      <c r="AK309" s="37"/>
      <c r="AL309" s="38" t="s">
        <v>73</v>
      </c>
      <c r="AM309" s="36" t="s">
        <v>74</v>
      </c>
      <c r="AN309" s="39"/>
      <c r="AO309" s="40" t="s">
        <v>11</v>
      </c>
      <c r="AP309" s="41" t="s">
        <v>75</v>
      </c>
      <c r="AQ309" s="42" t="s">
        <v>76</v>
      </c>
      <c r="AR309" s="43"/>
      <c r="AS309" s="42" t="s">
        <v>77</v>
      </c>
      <c r="AT309" s="44"/>
      <c r="AU309" s="461"/>
      <c r="AV309" s="386"/>
      <c r="AW309" s="386"/>
      <c r="AX309" s="387"/>
    </row>
    <row r="310" spans="1:50" ht="12" customHeight="1">
      <c r="A310" s="390" t="s">
        <v>100</v>
      </c>
      <c r="B310" s="391"/>
      <c r="C310" s="392"/>
      <c r="D310" s="517"/>
      <c r="E310" s="517"/>
      <c r="F310" s="519"/>
      <c r="G310" s="521"/>
      <c r="H310" s="415"/>
      <c r="I310" s="415"/>
      <c r="J310" s="415"/>
      <c r="K310" s="418"/>
      <c r="L310" s="415"/>
      <c r="M310" s="415"/>
      <c r="N310" s="415"/>
      <c r="O310" s="415"/>
      <c r="P310" s="418"/>
      <c r="Q310" s="415"/>
      <c r="R310" s="415"/>
      <c r="S310" s="415"/>
      <c r="T310" s="415"/>
      <c r="U310" s="418"/>
      <c r="V310" s="415"/>
      <c r="W310" s="415"/>
      <c r="X310" s="415"/>
      <c r="Y310" s="415"/>
      <c r="Z310" s="415"/>
      <c r="AA310" s="47" t="s">
        <v>12</v>
      </c>
      <c r="AB310" s="472">
        <v>10</v>
      </c>
      <c r="AC310" s="473"/>
      <c r="AD310" s="48" t="s">
        <v>13</v>
      </c>
      <c r="AE310" s="49"/>
      <c r="AF310" s="50"/>
      <c r="AG310" s="51"/>
      <c r="AH310" s="34"/>
      <c r="AI310" s="52"/>
      <c r="AJ310" s="53"/>
      <c r="AK310" s="54"/>
      <c r="AL310" s="55"/>
      <c r="AM310" s="56"/>
      <c r="AN310" s="57"/>
      <c r="AO310" s="58"/>
      <c r="AP310" s="59"/>
      <c r="AQ310" s="60"/>
      <c r="AR310" s="61"/>
      <c r="AS310" s="60"/>
      <c r="AT310" s="62"/>
      <c r="AU310" s="461"/>
      <c r="AV310" s="386"/>
      <c r="AW310" s="386"/>
      <c r="AX310" s="387"/>
    </row>
    <row r="311" spans="1:50" ht="12" customHeight="1">
      <c r="A311" s="393"/>
      <c r="B311" s="394"/>
      <c r="C311" s="395"/>
      <c r="D311" s="517"/>
      <c r="E311" s="517"/>
      <c r="F311" s="519"/>
      <c r="G311" s="522"/>
      <c r="H311" s="416"/>
      <c r="I311" s="416"/>
      <c r="J311" s="416"/>
      <c r="K311" s="419"/>
      <c r="L311" s="416"/>
      <c r="M311" s="416"/>
      <c r="N311" s="416"/>
      <c r="O311" s="416"/>
      <c r="P311" s="419"/>
      <c r="Q311" s="416"/>
      <c r="R311" s="416"/>
      <c r="S311" s="416"/>
      <c r="T311" s="416"/>
      <c r="U311" s="419"/>
      <c r="V311" s="416"/>
      <c r="W311" s="416"/>
      <c r="X311" s="416"/>
      <c r="Y311" s="416"/>
      <c r="Z311" s="416"/>
      <c r="AA311" s="474" t="s">
        <v>14</v>
      </c>
      <c r="AB311" s="475"/>
      <c r="AC311" s="478" t="s">
        <v>15</v>
      </c>
      <c r="AD311" s="479"/>
      <c r="AE311" s="63"/>
      <c r="AF311" s="50"/>
      <c r="AG311" s="51"/>
      <c r="AH311" s="34"/>
      <c r="AI311" s="52"/>
      <c r="AJ311" s="53"/>
      <c r="AK311" s="54"/>
      <c r="AL311" s="55"/>
      <c r="AM311" s="56"/>
      <c r="AN311" s="57"/>
      <c r="AO311" s="58"/>
      <c r="AP311" s="59"/>
      <c r="AQ311" s="64" t="s">
        <v>16</v>
      </c>
      <c r="AR311" s="65" t="s">
        <v>17</v>
      </c>
      <c r="AS311" s="64" t="s">
        <v>16</v>
      </c>
      <c r="AT311" s="66" t="s">
        <v>17</v>
      </c>
      <c r="AU311" s="462"/>
      <c r="AV311" s="388"/>
      <c r="AW311" s="388"/>
      <c r="AX311" s="389"/>
    </row>
    <row r="312" spans="1:50" ht="15" customHeight="1">
      <c r="A312" s="482" t="s">
        <v>18</v>
      </c>
      <c r="B312" s="483"/>
      <c r="C312" s="483"/>
      <c r="D312" s="68" t="s">
        <v>19</v>
      </c>
      <c r="E312" s="68" t="s">
        <v>20</v>
      </c>
      <c r="F312" s="69" t="s">
        <v>21</v>
      </c>
      <c r="G312" s="484" t="s">
        <v>78</v>
      </c>
      <c r="H312" s="485"/>
      <c r="I312" s="485"/>
      <c r="J312" s="485"/>
      <c r="K312" s="486"/>
      <c r="L312" s="484" t="s">
        <v>79</v>
      </c>
      <c r="M312" s="485"/>
      <c r="N312" s="485"/>
      <c r="O312" s="485"/>
      <c r="P312" s="486"/>
      <c r="Q312" s="487" t="s">
        <v>80</v>
      </c>
      <c r="R312" s="488"/>
      <c r="S312" s="488"/>
      <c r="T312" s="488"/>
      <c r="U312" s="489"/>
      <c r="V312" s="487" t="s">
        <v>81</v>
      </c>
      <c r="W312" s="488"/>
      <c r="X312" s="488"/>
      <c r="Y312" s="488"/>
      <c r="Z312" s="490"/>
      <c r="AA312" s="476"/>
      <c r="AB312" s="477"/>
      <c r="AC312" s="480"/>
      <c r="AD312" s="481"/>
      <c r="AE312" s="63"/>
      <c r="AF312" s="70"/>
      <c r="AH312" s="71"/>
      <c r="AI312" s="72"/>
      <c r="AJ312" s="73" t="s">
        <v>22</v>
      </c>
      <c r="AK312" s="74" t="s">
        <v>22</v>
      </c>
      <c r="AL312" s="75"/>
      <c r="AM312" s="76" t="s">
        <v>23</v>
      </c>
      <c r="AN312" s="77" t="s">
        <v>23</v>
      </c>
      <c r="AO312" s="72"/>
      <c r="AP312" s="78"/>
      <c r="AQ312" s="72" t="s">
        <v>24</v>
      </c>
      <c r="AR312" s="74" t="s">
        <v>24</v>
      </c>
      <c r="AS312" s="72" t="s">
        <v>24</v>
      </c>
      <c r="AT312" s="79" t="s">
        <v>24</v>
      </c>
      <c r="AW312" s="46"/>
      <c r="AX312" s="46"/>
    </row>
    <row r="313" spans="1:50" ht="12" customHeight="1">
      <c r="A313" s="496" t="s">
        <v>25</v>
      </c>
      <c r="B313" s="497"/>
      <c r="C313" s="497"/>
      <c r="D313" s="80">
        <v>0.89</v>
      </c>
      <c r="E313" s="81">
        <v>0.054008</v>
      </c>
      <c r="F313" s="82">
        <v>0.152</v>
      </c>
      <c r="G313" s="83"/>
      <c r="H313" s="84"/>
      <c r="I313" s="84"/>
      <c r="J313" s="84"/>
      <c r="K313" s="84"/>
      <c r="L313" s="83"/>
      <c r="M313" s="84"/>
      <c r="N313" s="84"/>
      <c r="O313" s="85"/>
      <c r="P313" s="85"/>
      <c r="Q313" s="86"/>
      <c r="R313" s="85"/>
      <c r="S313" s="85"/>
      <c r="T313" s="85"/>
      <c r="U313" s="87"/>
      <c r="V313" s="86"/>
      <c r="W313" s="85"/>
      <c r="X313" s="85"/>
      <c r="Y313" s="85"/>
      <c r="Z313" s="88"/>
      <c r="AA313" s="498">
        <f aca="true" t="shared" si="108" ref="AA313:AA322">(SUM(G313:P313))*(1+$AB$4/100)</f>
        <v>0</v>
      </c>
      <c r="AB313" s="499"/>
      <c r="AC313" s="500">
        <f aca="true" t="shared" si="109" ref="AC313:AC322">(SUM(Q313:Z313))*(1+$AB$4/100)</f>
        <v>0</v>
      </c>
      <c r="AD313" s="501"/>
      <c r="AE313" s="89"/>
      <c r="AF313" s="90">
        <f aca="true" t="shared" si="110" ref="AF313:AF325">SUM(G313:P313)</f>
        <v>0</v>
      </c>
      <c r="AG313" s="91">
        <f aca="true" t="shared" si="111" ref="AG313:AG325">SUM(Q313:Z313)</f>
        <v>0</v>
      </c>
      <c r="AI313" s="92">
        <v>0.89</v>
      </c>
      <c r="AJ313" s="93">
        <f aca="true" t="shared" si="112" ref="AJ313:AJ322">+AF313*$AI313</f>
        <v>0</v>
      </c>
      <c r="AK313" s="94">
        <f aca="true" t="shared" si="113" ref="AK313:AK322">+AG313*$AI313</f>
        <v>0</v>
      </c>
      <c r="AL313" s="95">
        <v>0.152</v>
      </c>
      <c r="AM313" s="93">
        <f aca="true" t="shared" si="114" ref="AM313:AM325">(SUM(G313:P313))*AL313</f>
        <v>0</v>
      </c>
      <c r="AN313" s="94">
        <f aca="true" t="shared" si="115" ref="AN313:AN325">(SUM(Q313:Z313))*AL313</f>
        <v>0</v>
      </c>
      <c r="AO313" s="96">
        <f>IF($F331=0,2*3.14*(0.0172/2),2*3.14*((0.0172/2)+($F331/1000)))</f>
        <v>0.054008</v>
      </c>
      <c r="AP313" s="97">
        <f>IF($F332=0,2*3.14*(0.0172/2),2*3.14*((0.0172/2)+($F332/1000)))</f>
        <v>0.054008</v>
      </c>
      <c r="AQ313" s="98">
        <f aca="true" t="shared" si="116" ref="AQ313:AQ322">(SUM(G313:K313))*AO313</f>
        <v>0</v>
      </c>
      <c r="AR313" s="99">
        <f aca="true" t="shared" si="117" ref="AR313:AR322">(SUM(Q313:U313))*$AP313</f>
        <v>0</v>
      </c>
      <c r="AS313" s="100">
        <f aca="true" t="shared" si="118" ref="AS313:AS322">SUM(L313:P313)*$AO313</f>
        <v>0</v>
      </c>
      <c r="AT313" s="93">
        <f aca="true" t="shared" si="119" ref="AT313:AT322">SUM(V313:Z313)*$AP313</f>
        <v>0</v>
      </c>
      <c r="AU313" s="491"/>
      <c r="AV313" s="384" t="s">
        <v>101</v>
      </c>
      <c r="AW313" s="384"/>
      <c r="AX313" s="385"/>
    </row>
    <row r="314" spans="1:50" ht="12" customHeight="1">
      <c r="A314" s="412" t="s">
        <v>26</v>
      </c>
      <c r="B314" s="413"/>
      <c r="C314" s="413"/>
      <c r="D314" s="102">
        <v>1.28</v>
      </c>
      <c r="E314" s="103">
        <v>0.066882</v>
      </c>
      <c r="F314" s="104">
        <v>0.235</v>
      </c>
      <c r="G314" s="83"/>
      <c r="H314" s="84"/>
      <c r="I314" s="84"/>
      <c r="J314" s="84"/>
      <c r="K314" s="84"/>
      <c r="L314" s="83"/>
      <c r="M314" s="84"/>
      <c r="N314" s="84"/>
      <c r="O314" s="84"/>
      <c r="P314" s="84"/>
      <c r="Q314" s="83"/>
      <c r="R314" s="84"/>
      <c r="S314" s="84"/>
      <c r="T314" s="84"/>
      <c r="U314" s="105"/>
      <c r="V314" s="83"/>
      <c r="W314" s="84"/>
      <c r="X314" s="84"/>
      <c r="Y314" s="84"/>
      <c r="Z314" s="106"/>
      <c r="AA314" s="422">
        <f t="shared" si="108"/>
        <v>0</v>
      </c>
      <c r="AB314" s="423"/>
      <c r="AC314" s="432">
        <f t="shared" si="109"/>
        <v>0</v>
      </c>
      <c r="AD314" s="433"/>
      <c r="AE314" s="89"/>
      <c r="AF314" s="107">
        <f t="shared" si="110"/>
        <v>0</v>
      </c>
      <c r="AG314" s="108">
        <f t="shared" si="111"/>
        <v>0</v>
      </c>
      <c r="AI314" s="92">
        <v>1.28</v>
      </c>
      <c r="AJ314" s="93">
        <f t="shared" si="112"/>
        <v>0</v>
      </c>
      <c r="AK314" s="94">
        <f t="shared" si="113"/>
        <v>0</v>
      </c>
      <c r="AL314" s="95">
        <v>0.235</v>
      </c>
      <c r="AM314" s="93">
        <f t="shared" si="114"/>
        <v>0</v>
      </c>
      <c r="AN314" s="94">
        <f t="shared" si="115"/>
        <v>0</v>
      </c>
      <c r="AO314" s="95">
        <f>IF($F331=0,2*3.14*(0.0213/2),2*3.14*((0.0213/2)+($F331/1000)))</f>
        <v>0.066882</v>
      </c>
      <c r="AP314" s="109">
        <f>IF($F332=0,2*3.14*(0.0213/2),2*3.14*((0.0213/2)+($F332/1000)))</f>
        <v>0.066882</v>
      </c>
      <c r="AQ314" s="98">
        <f t="shared" si="116"/>
        <v>0</v>
      </c>
      <c r="AR314" s="94">
        <f t="shared" si="117"/>
        <v>0</v>
      </c>
      <c r="AS314" s="100">
        <f t="shared" si="118"/>
        <v>0</v>
      </c>
      <c r="AT314" s="93">
        <f t="shared" si="119"/>
        <v>0</v>
      </c>
      <c r="AU314" s="492"/>
      <c r="AV314" s="386"/>
      <c r="AW314" s="386"/>
      <c r="AX314" s="387"/>
    </row>
    <row r="315" spans="1:50" ht="12" customHeight="1">
      <c r="A315" s="412" t="s">
        <v>27</v>
      </c>
      <c r="B315" s="413"/>
      <c r="C315" s="413"/>
      <c r="D315" s="102">
        <v>1.65</v>
      </c>
      <c r="E315" s="103">
        <v>0.084466</v>
      </c>
      <c r="F315" s="104">
        <v>0.412</v>
      </c>
      <c r="G315" s="83"/>
      <c r="H315" s="84"/>
      <c r="I315" s="84"/>
      <c r="J315" s="84"/>
      <c r="K315" s="84"/>
      <c r="L315" s="83"/>
      <c r="M315" s="84"/>
      <c r="N315" s="84"/>
      <c r="O315" s="84"/>
      <c r="P315" s="84"/>
      <c r="Q315" s="83"/>
      <c r="R315" s="84"/>
      <c r="S315" s="84"/>
      <c r="T315" s="84"/>
      <c r="U315" s="105"/>
      <c r="V315" s="83"/>
      <c r="W315" s="84"/>
      <c r="X315" s="84"/>
      <c r="Y315" s="84"/>
      <c r="Z315" s="106"/>
      <c r="AA315" s="422">
        <f t="shared" si="108"/>
        <v>0</v>
      </c>
      <c r="AB315" s="423"/>
      <c r="AC315" s="432">
        <f t="shared" si="109"/>
        <v>0</v>
      </c>
      <c r="AD315" s="433"/>
      <c r="AE315" s="89"/>
      <c r="AF315" s="107">
        <f t="shared" si="110"/>
        <v>0</v>
      </c>
      <c r="AG315" s="108">
        <f t="shared" si="111"/>
        <v>0</v>
      </c>
      <c r="AI315" s="92">
        <v>1.65</v>
      </c>
      <c r="AJ315" s="93">
        <f t="shared" si="112"/>
        <v>0</v>
      </c>
      <c r="AK315" s="94">
        <f t="shared" si="113"/>
        <v>0</v>
      </c>
      <c r="AL315" s="95">
        <v>0.412</v>
      </c>
      <c r="AM315" s="93">
        <f t="shared" si="114"/>
        <v>0</v>
      </c>
      <c r="AN315" s="94">
        <f t="shared" si="115"/>
        <v>0</v>
      </c>
      <c r="AO315" s="95">
        <f>IF($F331=0,2*3.14*(0.0269/2),2*3.14*((0.0269/2)+($F331/1000)))</f>
        <v>0.084466</v>
      </c>
      <c r="AP315" s="109">
        <f>IF($F332=0,2*3.14*(0.0269/2),2*3.14*((0.0269/2)+($F332/1000)))</f>
        <v>0.084466</v>
      </c>
      <c r="AQ315" s="98">
        <f t="shared" si="116"/>
        <v>0</v>
      </c>
      <c r="AR315" s="94">
        <f t="shared" si="117"/>
        <v>0</v>
      </c>
      <c r="AS315" s="100">
        <f t="shared" si="118"/>
        <v>0</v>
      </c>
      <c r="AT315" s="93">
        <f t="shared" si="119"/>
        <v>0</v>
      </c>
      <c r="AU315" s="492"/>
      <c r="AV315" s="386"/>
      <c r="AW315" s="386"/>
      <c r="AX315" s="387"/>
    </row>
    <row r="316" spans="1:50" ht="12" customHeight="1">
      <c r="A316" s="412" t="s">
        <v>28</v>
      </c>
      <c r="B316" s="413"/>
      <c r="C316" s="413"/>
      <c r="D316" s="102">
        <v>2.53</v>
      </c>
      <c r="E316" s="103">
        <v>0.10581800000000001</v>
      </c>
      <c r="F316" s="104">
        <v>0.507</v>
      </c>
      <c r="G316" s="83"/>
      <c r="H316" s="84"/>
      <c r="I316" s="84"/>
      <c r="J316" s="84"/>
      <c r="K316" s="84"/>
      <c r="L316" s="83"/>
      <c r="M316" s="84"/>
      <c r="N316" s="84"/>
      <c r="O316" s="84"/>
      <c r="P316" s="84"/>
      <c r="Q316" s="83"/>
      <c r="R316" s="84"/>
      <c r="S316" s="84"/>
      <c r="T316" s="84"/>
      <c r="U316" s="105"/>
      <c r="V316" s="83"/>
      <c r="W316" s="84"/>
      <c r="X316" s="84"/>
      <c r="Y316" s="84"/>
      <c r="Z316" s="106"/>
      <c r="AA316" s="422">
        <f t="shared" si="108"/>
        <v>0</v>
      </c>
      <c r="AB316" s="423"/>
      <c r="AC316" s="432">
        <f t="shared" si="109"/>
        <v>0</v>
      </c>
      <c r="AD316" s="433"/>
      <c r="AE316" s="89"/>
      <c r="AF316" s="107">
        <f t="shared" si="110"/>
        <v>0</v>
      </c>
      <c r="AG316" s="108">
        <f t="shared" si="111"/>
        <v>0</v>
      </c>
      <c r="AI316" s="92">
        <v>2.53</v>
      </c>
      <c r="AJ316" s="93">
        <f t="shared" si="112"/>
        <v>0</v>
      </c>
      <c r="AK316" s="94">
        <f t="shared" si="113"/>
        <v>0</v>
      </c>
      <c r="AL316" s="95">
        <v>0.507</v>
      </c>
      <c r="AM316" s="93">
        <f t="shared" si="114"/>
        <v>0</v>
      </c>
      <c r="AN316" s="94">
        <f t="shared" si="115"/>
        <v>0</v>
      </c>
      <c r="AO316" s="95">
        <f>IF($F331=0,2*3.14*(0.0337/2),2*3.14*((0.0337/2)+($F331/1000)))</f>
        <v>0.10581800000000001</v>
      </c>
      <c r="AP316" s="109">
        <f>IF($F332=0,2*3.14*(0.0337/2),2*3.14*((0.0337/2)+($F332/1000)))</f>
        <v>0.10581800000000001</v>
      </c>
      <c r="AQ316" s="98">
        <f t="shared" si="116"/>
        <v>0</v>
      </c>
      <c r="AR316" s="94">
        <f t="shared" si="117"/>
        <v>0</v>
      </c>
      <c r="AS316" s="100">
        <f t="shared" si="118"/>
        <v>0</v>
      </c>
      <c r="AT316" s="93">
        <f t="shared" si="119"/>
        <v>0</v>
      </c>
      <c r="AU316" s="492"/>
      <c r="AV316" s="386"/>
      <c r="AW316" s="386"/>
      <c r="AX316" s="387"/>
    </row>
    <row r="317" spans="1:50" ht="12" customHeight="1">
      <c r="A317" s="412" t="s">
        <v>29</v>
      </c>
      <c r="B317" s="413"/>
      <c r="C317" s="413"/>
      <c r="D317" s="102">
        <v>3.26</v>
      </c>
      <c r="E317" s="103">
        <v>0.133136</v>
      </c>
      <c r="F317" s="104">
        <v>0.845</v>
      </c>
      <c r="G317" s="83"/>
      <c r="H317" s="84"/>
      <c r="I317" s="84"/>
      <c r="J317" s="84"/>
      <c r="K317" s="84"/>
      <c r="L317" s="83"/>
      <c r="M317" s="84"/>
      <c r="N317" s="84"/>
      <c r="O317" s="84"/>
      <c r="P317" s="84"/>
      <c r="Q317" s="83"/>
      <c r="R317" s="84"/>
      <c r="S317" s="84"/>
      <c r="T317" s="84"/>
      <c r="U317" s="105"/>
      <c r="V317" s="83"/>
      <c r="W317" s="84"/>
      <c r="X317" s="84"/>
      <c r="Y317" s="84"/>
      <c r="Z317" s="106"/>
      <c r="AA317" s="422">
        <f t="shared" si="108"/>
        <v>0</v>
      </c>
      <c r="AB317" s="423"/>
      <c r="AC317" s="432">
        <f t="shared" si="109"/>
        <v>0</v>
      </c>
      <c r="AD317" s="433"/>
      <c r="AE317" s="89"/>
      <c r="AF317" s="107">
        <f t="shared" si="110"/>
        <v>0</v>
      </c>
      <c r="AG317" s="108">
        <f t="shared" si="111"/>
        <v>0</v>
      </c>
      <c r="AI317" s="92">
        <v>3.26</v>
      </c>
      <c r="AJ317" s="93">
        <f t="shared" si="112"/>
        <v>0</v>
      </c>
      <c r="AK317" s="94">
        <f t="shared" si="113"/>
        <v>0</v>
      </c>
      <c r="AL317" s="95">
        <v>0.845</v>
      </c>
      <c r="AM317" s="93">
        <f t="shared" si="114"/>
        <v>0</v>
      </c>
      <c r="AN317" s="94">
        <f t="shared" si="115"/>
        <v>0</v>
      </c>
      <c r="AO317" s="95">
        <f>IF($F331=0,2*3.14*(0.0424/2),2*3.14*((0.0424/2)+($F331/1000)))</f>
        <v>0.133136</v>
      </c>
      <c r="AP317" s="109">
        <f>IF($F332=0,2*3.14*(0.0424/2),2*3.14*((0.0424/2)+($F332/1000)))</f>
        <v>0.133136</v>
      </c>
      <c r="AQ317" s="98">
        <f t="shared" si="116"/>
        <v>0</v>
      </c>
      <c r="AR317" s="94">
        <f t="shared" si="117"/>
        <v>0</v>
      </c>
      <c r="AS317" s="100">
        <f t="shared" si="118"/>
        <v>0</v>
      </c>
      <c r="AT317" s="93">
        <f t="shared" si="119"/>
        <v>0</v>
      </c>
      <c r="AU317" s="492"/>
      <c r="AV317" s="386"/>
      <c r="AW317" s="386"/>
      <c r="AX317" s="387"/>
    </row>
    <row r="318" spans="1:50" ht="12" customHeight="1">
      <c r="A318" s="494" t="s">
        <v>30</v>
      </c>
      <c r="B318" s="495"/>
      <c r="C318" s="495"/>
      <c r="D318" s="102">
        <v>3.75</v>
      </c>
      <c r="E318" s="103">
        <v>0.15166200000000002</v>
      </c>
      <c r="F318" s="104">
        <v>1.213</v>
      </c>
      <c r="G318" s="83"/>
      <c r="H318" s="84"/>
      <c r="I318" s="84"/>
      <c r="J318" s="84"/>
      <c r="K318" s="84"/>
      <c r="L318" s="83"/>
      <c r="M318" s="84"/>
      <c r="N318" s="84"/>
      <c r="O318" s="84"/>
      <c r="P318" s="84"/>
      <c r="Q318" s="83"/>
      <c r="R318" s="84"/>
      <c r="S318" s="84"/>
      <c r="T318" s="84"/>
      <c r="U318" s="105"/>
      <c r="V318" s="83"/>
      <c r="W318" s="84"/>
      <c r="X318" s="84"/>
      <c r="Y318" s="84"/>
      <c r="Z318" s="106"/>
      <c r="AA318" s="422">
        <f t="shared" si="108"/>
        <v>0</v>
      </c>
      <c r="AB318" s="423"/>
      <c r="AC318" s="432">
        <f t="shared" si="109"/>
        <v>0</v>
      </c>
      <c r="AD318" s="433"/>
      <c r="AE318" s="89"/>
      <c r="AF318" s="107">
        <f t="shared" si="110"/>
        <v>0</v>
      </c>
      <c r="AG318" s="108">
        <f t="shared" si="111"/>
        <v>0</v>
      </c>
      <c r="AI318" s="92">
        <v>3.75</v>
      </c>
      <c r="AJ318" s="93">
        <f t="shared" si="112"/>
        <v>0</v>
      </c>
      <c r="AK318" s="94">
        <f t="shared" si="113"/>
        <v>0</v>
      </c>
      <c r="AL318" s="95">
        <v>1.213</v>
      </c>
      <c r="AM318" s="93">
        <f t="shared" si="114"/>
        <v>0</v>
      </c>
      <c r="AN318" s="94">
        <f t="shared" si="115"/>
        <v>0</v>
      </c>
      <c r="AO318" s="95">
        <f>IF($F331=0,2*3.14*(0.0483/2),2*3.14*((0.0483/2)+($F331/1000)))</f>
        <v>0.15166200000000002</v>
      </c>
      <c r="AP318" s="109">
        <f>IF($F332=0,2*3.14*(0.0483/2),2*3.14*((0.0483/2)+($F332/1000)))</f>
        <v>0.15166200000000002</v>
      </c>
      <c r="AQ318" s="98">
        <f t="shared" si="116"/>
        <v>0</v>
      </c>
      <c r="AR318" s="94">
        <f t="shared" si="117"/>
        <v>0</v>
      </c>
      <c r="AS318" s="100">
        <f t="shared" si="118"/>
        <v>0</v>
      </c>
      <c r="AT318" s="93">
        <f t="shared" si="119"/>
        <v>0</v>
      </c>
      <c r="AU318" s="492"/>
      <c r="AV318" s="386"/>
      <c r="AW318" s="386"/>
      <c r="AX318" s="387"/>
    </row>
    <row r="319" spans="1:50" ht="12" customHeight="1">
      <c r="A319" s="412" t="s">
        <v>1</v>
      </c>
      <c r="B319" s="413"/>
      <c r="C319" s="413"/>
      <c r="D319" s="102">
        <v>5.29</v>
      </c>
      <c r="E319" s="103">
        <v>0.189342</v>
      </c>
      <c r="F319" s="104">
        <v>2.058</v>
      </c>
      <c r="G319" s="83"/>
      <c r="H319" s="84"/>
      <c r="I319" s="84"/>
      <c r="J319" s="84"/>
      <c r="K319" s="84"/>
      <c r="L319" s="83"/>
      <c r="M319" s="84"/>
      <c r="N319" s="84"/>
      <c r="O319" s="84"/>
      <c r="P319" s="84"/>
      <c r="Q319" s="83"/>
      <c r="R319" s="84"/>
      <c r="S319" s="84"/>
      <c r="T319" s="84"/>
      <c r="U319" s="105"/>
      <c r="V319" s="83"/>
      <c r="W319" s="84"/>
      <c r="X319" s="84"/>
      <c r="Y319" s="84"/>
      <c r="Z319" s="106"/>
      <c r="AA319" s="422">
        <f t="shared" si="108"/>
        <v>0</v>
      </c>
      <c r="AB319" s="423"/>
      <c r="AC319" s="432">
        <f t="shared" si="109"/>
        <v>0</v>
      </c>
      <c r="AD319" s="433"/>
      <c r="AE319" s="89"/>
      <c r="AF319" s="107">
        <f t="shared" si="110"/>
        <v>0</v>
      </c>
      <c r="AG319" s="108">
        <f t="shared" si="111"/>
        <v>0</v>
      </c>
      <c r="AI319" s="92">
        <v>5.29</v>
      </c>
      <c r="AJ319" s="93">
        <f t="shared" si="112"/>
        <v>0</v>
      </c>
      <c r="AK319" s="94">
        <f t="shared" si="113"/>
        <v>0</v>
      </c>
      <c r="AL319" s="95">
        <v>2.058</v>
      </c>
      <c r="AM319" s="93">
        <f t="shared" si="114"/>
        <v>0</v>
      </c>
      <c r="AN319" s="94">
        <f t="shared" si="115"/>
        <v>0</v>
      </c>
      <c r="AO319" s="95">
        <f>IF($F331=0,2*3.14*(0.0603/2),2*3.14*((0.0603/2)+($F331/1000)))</f>
        <v>0.189342</v>
      </c>
      <c r="AP319" s="109">
        <f>IF($F332=0,2*3.14*(0.0603/2),2*3.14*((0.0603/2)+($F332/1000)))</f>
        <v>0.189342</v>
      </c>
      <c r="AQ319" s="98">
        <f t="shared" si="116"/>
        <v>0</v>
      </c>
      <c r="AR319" s="94">
        <f t="shared" si="117"/>
        <v>0</v>
      </c>
      <c r="AS319" s="100">
        <f t="shared" si="118"/>
        <v>0</v>
      </c>
      <c r="AT319" s="93">
        <f t="shared" si="119"/>
        <v>0</v>
      </c>
      <c r="AU319" s="492"/>
      <c r="AV319" s="386"/>
      <c r="AW319" s="386"/>
      <c r="AX319" s="387"/>
    </row>
    <row r="320" spans="1:50" ht="12" customHeight="1">
      <c r="A320" s="412" t="s">
        <v>47</v>
      </c>
      <c r="B320" s="413"/>
      <c r="C320" s="413"/>
      <c r="D320" s="102">
        <v>6.79</v>
      </c>
      <c r="E320" s="103">
        <v>0.238954</v>
      </c>
      <c r="F320" s="104">
        <v>3.882</v>
      </c>
      <c r="G320" s="83"/>
      <c r="H320" s="84"/>
      <c r="I320" s="84"/>
      <c r="J320" s="84"/>
      <c r="K320" s="84"/>
      <c r="L320" s="83"/>
      <c r="M320" s="84"/>
      <c r="N320" s="84"/>
      <c r="O320" s="84"/>
      <c r="P320" s="84"/>
      <c r="Q320" s="83"/>
      <c r="R320" s="84"/>
      <c r="S320" s="84"/>
      <c r="T320" s="84"/>
      <c r="U320" s="105"/>
      <c r="V320" s="83"/>
      <c r="W320" s="84"/>
      <c r="X320" s="84"/>
      <c r="Y320" s="84"/>
      <c r="Z320" s="106"/>
      <c r="AA320" s="422">
        <f t="shared" si="108"/>
        <v>0</v>
      </c>
      <c r="AB320" s="423"/>
      <c r="AC320" s="432">
        <f t="shared" si="109"/>
        <v>0</v>
      </c>
      <c r="AD320" s="433"/>
      <c r="AE320" s="89"/>
      <c r="AF320" s="107">
        <f t="shared" si="110"/>
        <v>0</v>
      </c>
      <c r="AG320" s="108">
        <f t="shared" si="111"/>
        <v>0</v>
      </c>
      <c r="AI320" s="92">
        <v>6.79</v>
      </c>
      <c r="AJ320" s="93">
        <f t="shared" si="112"/>
        <v>0</v>
      </c>
      <c r="AK320" s="94">
        <f t="shared" si="113"/>
        <v>0</v>
      </c>
      <c r="AL320" s="95">
        <v>3.882</v>
      </c>
      <c r="AM320" s="93">
        <f t="shared" si="114"/>
        <v>0</v>
      </c>
      <c r="AN320" s="94">
        <f t="shared" si="115"/>
        <v>0</v>
      </c>
      <c r="AO320" s="95">
        <f>IF($F331=0,2*3.14*(0.0761/2),2*3.14*((0.0761/2)+($F331/1000)))</f>
        <v>0.238954</v>
      </c>
      <c r="AP320" s="109">
        <f>IF($F332=0,2*3.14*(0.0761/2),2*3.14*((0.0761/2)+($F332/1000)))</f>
        <v>0.238954</v>
      </c>
      <c r="AQ320" s="98">
        <f t="shared" si="116"/>
        <v>0</v>
      </c>
      <c r="AR320" s="94">
        <f t="shared" si="117"/>
        <v>0</v>
      </c>
      <c r="AS320" s="100">
        <f t="shared" si="118"/>
        <v>0</v>
      </c>
      <c r="AT320" s="93">
        <f t="shared" si="119"/>
        <v>0</v>
      </c>
      <c r="AU320" s="492"/>
      <c r="AV320" s="386"/>
      <c r="AW320" s="386"/>
      <c r="AX320" s="387"/>
    </row>
    <row r="321" spans="1:50" ht="12" customHeight="1">
      <c r="A321" s="412" t="s">
        <v>48</v>
      </c>
      <c r="B321" s="413"/>
      <c r="C321" s="413"/>
      <c r="D321" s="102">
        <v>8.9</v>
      </c>
      <c r="E321" s="103">
        <v>0.27946</v>
      </c>
      <c r="F321" s="104">
        <v>5.346</v>
      </c>
      <c r="G321" s="83"/>
      <c r="H321" s="84"/>
      <c r="I321" s="84"/>
      <c r="J321" s="84"/>
      <c r="K321" s="84"/>
      <c r="L321" s="83"/>
      <c r="M321" s="84"/>
      <c r="N321" s="84"/>
      <c r="O321" s="84"/>
      <c r="P321" s="84"/>
      <c r="Q321" s="83"/>
      <c r="R321" s="84"/>
      <c r="S321" s="84"/>
      <c r="T321" s="84"/>
      <c r="U321" s="105"/>
      <c r="V321" s="83"/>
      <c r="W321" s="84"/>
      <c r="X321" s="84"/>
      <c r="Y321" s="84"/>
      <c r="Z321" s="106"/>
      <c r="AA321" s="422">
        <f t="shared" si="108"/>
        <v>0</v>
      </c>
      <c r="AB321" s="423"/>
      <c r="AC321" s="432">
        <f t="shared" si="109"/>
        <v>0</v>
      </c>
      <c r="AD321" s="433"/>
      <c r="AE321" s="89"/>
      <c r="AF321" s="107">
        <f t="shared" si="110"/>
        <v>0</v>
      </c>
      <c r="AG321" s="108">
        <f t="shared" si="111"/>
        <v>0</v>
      </c>
      <c r="AI321" s="92">
        <v>8.9</v>
      </c>
      <c r="AJ321" s="93">
        <f t="shared" si="112"/>
        <v>0</v>
      </c>
      <c r="AK321" s="94">
        <f t="shared" si="113"/>
        <v>0</v>
      </c>
      <c r="AL321" s="95">
        <v>5.346</v>
      </c>
      <c r="AM321" s="93">
        <f t="shared" si="114"/>
        <v>0</v>
      </c>
      <c r="AN321" s="94">
        <f t="shared" si="115"/>
        <v>0</v>
      </c>
      <c r="AO321" s="95">
        <f>IF($F331=0,2*3.14*(0.089/2),2*3.14*((0.089/2)+($F331/1000)))</f>
        <v>0.27946</v>
      </c>
      <c r="AP321" s="109">
        <f>IF($F332=0,2*3.14*(0.089/2),2*3.14*((0.089/2)+($F332/1000)))</f>
        <v>0.27946</v>
      </c>
      <c r="AQ321" s="98">
        <f t="shared" si="116"/>
        <v>0</v>
      </c>
      <c r="AR321" s="94">
        <f t="shared" si="117"/>
        <v>0</v>
      </c>
      <c r="AS321" s="100">
        <f t="shared" si="118"/>
        <v>0</v>
      </c>
      <c r="AT321" s="93">
        <f t="shared" si="119"/>
        <v>0</v>
      </c>
      <c r="AU321" s="493"/>
      <c r="AV321" s="388"/>
      <c r="AW321" s="388"/>
      <c r="AX321" s="389"/>
    </row>
    <row r="322" spans="1:50" ht="12" customHeight="1">
      <c r="A322" s="434" t="s">
        <v>49</v>
      </c>
      <c r="B322" s="435"/>
      <c r="C322" s="435"/>
      <c r="D322" s="110">
        <v>12.98</v>
      </c>
      <c r="E322" s="111">
        <v>0.358902</v>
      </c>
      <c r="F322" s="112">
        <v>8.99</v>
      </c>
      <c r="G322" s="83"/>
      <c r="H322" s="84"/>
      <c r="I322" s="84"/>
      <c r="J322" s="84"/>
      <c r="K322" s="84"/>
      <c r="L322" s="83"/>
      <c r="M322" s="84"/>
      <c r="N322" s="84"/>
      <c r="O322" s="84"/>
      <c r="P322" s="84"/>
      <c r="Q322" s="83"/>
      <c r="R322" s="84"/>
      <c r="S322" s="84"/>
      <c r="T322" s="84"/>
      <c r="U322" s="105"/>
      <c r="V322" s="83"/>
      <c r="W322" s="84"/>
      <c r="X322" s="84"/>
      <c r="Y322" s="84"/>
      <c r="Z322" s="84"/>
      <c r="AA322" s="436">
        <f t="shared" si="108"/>
        <v>0</v>
      </c>
      <c r="AB322" s="437"/>
      <c r="AC322" s="438">
        <f t="shared" si="109"/>
        <v>0</v>
      </c>
      <c r="AD322" s="439"/>
      <c r="AE322" s="89"/>
      <c r="AF322" s="107">
        <f t="shared" si="110"/>
        <v>0</v>
      </c>
      <c r="AG322" s="108">
        <f t="shared" si="111"/>
        <v>0</v>
      </c>
      <c r="AI322" s="134">
        <v>12.98</v>
      </c>
      <c r="AJ322" s="113">
        <f t="shared" si="112"/>
        <v>0</v>
      </c>
      <c r="AK322" s="114">
        <f t="shared" si="113"/>
        <v>0</v>
      </c>
      <c r="AL322" s="115">
        <v>8.99</v>
      </c>
      <c r="AM322" s="113">
        <f t="shared" si="114"/>
        <v>0</v>
      </c>
      <c r="AN322" s="114">
        <f t="shared" si="115"/>
        <v>0</v>
      </c>
      <c r="AO322" s="115">
        <f>IF($F331=0,2*3.14*(0.1143/2),2*3.14*((0.1143/2)+($F331/1000)))</f>
        <v>0.358902</v>
      </c>
      <c r="AP322" s="116">
        <f>IF($F332=0,2*3.14*(0.1143/2),2*3.14*((0.1143/2)+($F332/1000)))</f>
        <v>0.358902</v>
      </c>
      <c r="AQ322" s="117">
        <f t="shared" si="116"/>
        <v>0</v>
      </c>
      <c r="AR322" s="114">
        <f t="shared" si="117"/>
        <v>0</v>
      </c>
      <c r="AS322" s="118">
        <f t="shared" si="118"/>
        <v>0</v>
      </c>
      <c r="AT322" s="113">
        <f t="shared" si="119"/>
        <v>0</v>
      </c>
      <c r="AU322" s="101"/>
      <c r="AV322" s="46"/>
      <c r="AW322" s="46"/>
      <c r="AX322" s="46"/>
    </row>
    <row r="323" spans="1:50" ht="3" customHeight="1">
      <c r="A323" s="410"/>
      <c r="B323" s="411"/>
      <c r="C323" s="411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20"/>
      <c r="AB323" s="120"/>
      <c r="AC323" s="424"/>
      <c r="AD323" s="425"/>
      <c r="AE323" s="89"/>
      <c r="AF323" s="107">
        <f t="shared" si="110"/>
        <v>0</v>
      </c>
      <c r="AG323" s="108">
        <f t="shared" si="111"/>
        <v>0</v>
      </c>
      <c r="AI323" s="92"/>
      <c r="AJ323" s="93"/>
      <c r="AK323" s="94"/>
      <c r="AL323" s="95"/>
      <c r="AM323" s="93">
        <f t="shared" si="114"/>
        <v>0</v>
      </c>
      <c r="AN323" s="94">
        <f t="shared" si="115"/>
        <v>0</v>
      </c>
      <c r="AO323" s="95"/>
      <c r="AP323" s="121"/>
      <c r="AQ323" s="98">
        <f>(SUM(D323:H323))*AO323</f>
        <v>0</v>
      </c>
      <c r="AR323" s="93">
        <f>(SUM(O323:T323))*$AP323</f>
        <v>0</v>
      </c>
      <c r="AS323" s="98"/>
      <c r="AT323" s="93"/>
      <c r="AU323" s="101"/>
      <c r="AV323" s="46"/>
      <c r="AW323" s="46"/>
      <c r="AX323" s="46"/>
    </row>
    <row r="324" spans="1:50" ht="12" customHeight="1">
      <c r="A324" s="426" t="s">
        <v>50</v>
      </c>
      <c r="B324" s="427"/>
      <c r="C324" s="427"/>
      <c r="D324" s="122">
        <v>17.65</v>
      </c>
      <c r="E324" s="123">
        <v>0.5202979999999999</v>
      </c>
      <c r="F324" s="124">
        <v>13.68</v>
      </c>
      <c r="G324" s="83"/>
      <c r="H324" s="84"/>
      <c r="I324" s="84"/>
      <c r="J324" s="84"/>
      <c r="K324" s="84"/>
      <c r="L324" s="83"/>
      <c r="M324" s="84"/>
      <c r="N324" s="84"/>
      <c r="O324" s="84"/>
      <c r="P324" s="84"/>
      <c r="Q324" s="83"/>
      <c r="R324" s="84"/>
      <c r="S324" s="84"/>
      <c r="T324" s="84"/>
      <c r="U324" s="105"/>
      <c r="V324" s="83"/>
      <c r="W324" s="84"/>
      <c r="X324" s="84"/>
      <c r="Y324" s="84"/>
      <c r="Z324" s="84"/>
      <c r="AA324" s="428">
        <f>(SUM(G324:P324))</f>
        <v>0</v>
      </c>
      <c r="AB324" s="429"/>
      <c r="AC324" s="430">
        <f>(SUM(Q324:Z324))</f>
        <v>0</v>
      </c>
      <c r="AD324" s="431"/>
      <c r="AE324" s="125"/>
      <c r="AF324" s="107">
        <f t="shared" si="110"/>
        <v>0</v>
      </c>
      <c r="AG324" s="108">
        <f t="shared" si="111"/>
        <v>0</v>
      </c>
      <c r="AH324" s="98"/>
      <c r="AI324" s="92">
        <v>17.65</v>
      </c>
      <c r="AJ324" s="93">
        <f>+AF324*$AI324</f>
        <v>0</v>
      </c>
      <c r="AK324" s="94">
        <f>+AG324*$AI324</f>
        <v>0</v>
      </c>
      <c r="AL324" s="92">
        <v>13.68</v>
      </c>
      <c r="AM324" s="93">
        <f t="shared" si="114"/>
        <v>0</v>
      </c>
      <c r="AN324" s="94">
        <f t="shared" si="115"/>
        <v>0</v>
      </c>
      <c r="AO324" s="126">
        <f>IF($U331=0,2*3.14*(0.1397/2),2*3.14*((0.1397/2)+($U331/1000)))</f>
        <v>0.438658</v>
      </c>
      <c r="AP324" s="127">
        <f>IF($U332=0,2*3.14*(0.1397/2),2*3.14*((0.1397/2)+($U332/1000)))</f>
        <v>0.438658</v>
      </c>
      <c r="AQ324" s="100">
        <f>(SUM(G324:K324))*AO324</f>
        <v>0</v>
      </c>
      <c r="AR324" s="93">
        <f>(SUM(Q324:U324))*$AP324</f>
        <v>0</v>
      </c>
      <c r="AS324" s="93">
        <f>SUM(L324:P324)*$AO324</f>
        <v>0</v>
      </c>
      <c r="AT324" s="93">
        <f>SUM(V324:Z324)*$AP324</f>
        <v>0</v>
      </c>
      <c r="AU324" s="460"/>
      <c r="AV324" s="384" t="s">
        <v>31</v>
      </c>
      <c r="AW324" s="384"/>
      <c r="AX324" s="385"/>
    </row>
    <row r="325" spans="1:50" ht="12" customHeight="1" thickBot="1">
      <c r="A325" s="412" t="s">
        <v>51</v>
      </c>
      <c r="B325" s="413"/>
      <c r="C325" s="413"/>
      <c r="D325" s="128">
        <v>21.12</v>
      </c>
      <c r="E325" s="129">
        <v>0.610102</v>
      </c>
      <c r="F325" s="130">
        <v>17.67</v>
      </c>
      <c r="G325" s="83"/>
      <c r="H325" s="84"/>
      <c r="I325" s="84"/>
      <c r="J325" s="84"/>
      <c r="K325" s="84"/>
      <c r="L325" s="83"/>
      <c r="M325" s="84"/>
      <c r="N325" s="84"/>
      <c r="O325" s="84"/>
      <c r="P325" s="84"/>
      <c r="Q325" s="83"/>
      <c r="R325" s="84"/>
      <c r="S325" s="84"/>
      <c r="T325" s="84"/>
      <c r="U325" s="105"/>
      <c r="V325" s="83"/>
      <c r="W325" s="84"/>
      <c r="X325" s="84"/>
      <c r="Y325" s="84"/>
      <c r="Z325" s="106"/>
      <c r="AA325" s="440">
        <f>(SUM(G325:P325))</f>
        <v>0</v>
      </c>
      <c r="AB325" s="441"/>
      <c r="AC325" s="442">
        <f>(SUM(Q325:Z325))</f>
        <v>0</v>
      </c>
      <c r="AD325" s="443"/>
      <c r="AE325" s="125"/>
      <c r="AF325" s="132">
        <f t="shared" si="110"/>
        <v>0</v>
      </c>
      <c r="AG325" s="133">
        <f t="shared" si="111"/>
        <v>0</v>
      </c>
      <c r="AH325" s="98"/>
      <c r="AI325" s="135">
        <v>21.12</v>
      </c>
      <c r="AJ325" s="113">
        <f>+AF325*$AI325</f>
        <v>0</v>
      </c>
      <c r="AK325" s="114">
        <f>+AG325*$AI325</f>
        <v>0</v>
      </c>
      <c r="AL325" s="135">
        <v>17.67</v>
      </c>
      <c r="AM325" s="113">
        <f t="shared" si="114"/>
        <v>0</v>
      </c>
      <c r="AN325" s="114">
        <f t="shared" si="115"/>
        <v>0</v>
      </c>
      <c r="AO325" s="115">
        <f>IF($U331=0,2*3.14*(0.1683/2),2*3.14*((0.1683/2)+($U331/1000)))</f>
        <v>0.528462</v>
      </c>
      <c r="AP325" s="136">
        <f>IF($U332=0,2*3.14*(0.1683/2),2*3.14*((0.1683/2)+($U332/1000)))</f>
        <v>0.528462</v>
      </c>
      <c r="AQ325" s="118">
        <f>(SUM(G325:K325))*AO325</f>
        <v>0</v>
      </c>
      <c r="AR325" s="113">
        <f>(SUM(Q325:U325))*$AP325</f>
        <v>0</v>
      </c>
      <c r="AS325" s="113">
        <f>SUM(L325:P325)*$AO325</f>
        <v>0</v>
      </c>
      <c r="AT325" s="113">
        <f>SUM(V325:Z325)*$AP325</f>
        <v>0</v>
      </c>
      <c r="AU325" s="461"/>
      <c r="AV325" s="386"/>
      <c r="AW325" s="386"/>
      <c r="AX325" s="387"/>
    </row>
    <row r="326" spans="1:50" ht="3" customHeight="1" thickBot="1">
      <c r="A326" s="137"/>
      <c r="B326" s="138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40"/>
      <c r="AB326" s="140"/>
      <c r="AC326" s="140"/>
      <c r="AD326" s="141"/>
      <c r="AE326" s="125"/>
      <c r="AF326" s="142"/>
      <c r="AG326" s="142"/>
      <c r="AH326" s="98"/>
      <c r="AI326" s="143"/>
      <c r="AJ326" s="98"/>
      <c r="AK326" s="98"/>
      <c r="AL326" s="144"/>
      <c r="AM326" s="98"/>
      <c r="AN326" s="98"/>
      <c r="AO326" s="145"/>
      <c r="AP326" s="145"/>
      <c r="AQ326" s="98"/>
      <c r="AR326" s="98"/>
      <c r="AS326" s="98"/>
      <c r="AT326" s="98"/>
      <c r="AU326" s="461"/>
      <c r="AV326" s="386"/>
      <c r="AW326" s="386"/>
      <c r="AX326" s="387"/>
    </row>
    <row r="327" spans="1:50" s="155" customFormat="1" ht="14.1" customHeight="1">
      <c r="A327" s="146" t="s">
        <v>32</v>
      </c>
      <c r="B327" s="147"/>
      <c r="C327" s="147"/>
      <c r="D327" s="147"/>
      <c r="E327" s="147"/>
      <c r="F327" s="147"/>
      <c r="G327" s="147"/>
      <c r="H327" s="148" t="s">
        <v>33</v>
      </c>
      <c r="I327" s="444">
        <f>+(SUM(AJ313:AJ325))*(1+F328/100)</f>
        <v>0</v>
      </c>
      <c r="J327" s="444"/>
      <c r="K327" s="149" t="s">
        <v>22</v>
      </c>
      <c r="L327" s="445" t="s">
        <v>34</v>
      </c>
      <c r="M327" s="447">
        <f>+(SUM(AJ313:AJ325)+SUM(AK313:AK325))*(1+F328/100)</f>
        <v>0</v>
      </c>
      <c r="N327" s="447"/>
      <c r="O327" s="449" t="s">
        <v>22</v>
      </c>
      <c r="P327" s="146" t="s">
        <v>35</v>
      </c>
      <c r="Q327" s="150"/>
      <c r="R327" s="150"/>
      <c r="S327" s="150"/>
      <c r="T327" s="150"/>
      <c r="U327" s="151"/>
      <c r="V327" s="151"/>
      <c r="W327" s="152" t="s">
        <v>33</v>
      </c>
      <c r="X327" s="451">
        <f>+SUM(AM313:AM325)*(1+U328/100)</f>
        <v>0</v>
      </c>
      <c r="Y327" s="451"/>
      <c r="Z327" s="153" t="s">
        <v>23</v>
      </c>
      <c r="AA327" s="452" t="s">
        <v>34</v>
      </c>
      <c r="AB327" s="454">
        <f>+X327+X328</f>
        <v>0</v>
      </c>
      <c r="AC327" s="454"/>
      <c r="AD327" s="456" t="s">
        <v>23</v>
      </c>
      <c r="AE327" s="154"/>
      <c r="AI327" s="156"/>
      <c r="AL327" s="157"/>
      <c r="AO327" s="156"/>
      <c r="AP327" s="156"/>
      <c r="AU327" s="461"/>
      <c r="AV327" s="386"/>
      <c r="AW327" s="386"/>
      <c r="AX327" s="387"/>
    </row>
    <row r="328" spans="1:50" s="155" customFormat="1" ht="14.1" customHeight="1" thickBot="1">
      <c r="A328" s="158" t="s">
        <v>36</v>
      </c>
      <c r="B328" s="159"/>
      <c r="C328" s="159"/>
      <c r="D328" s="159"/>
      <c r="E328" s="159"/>
      <c r="F328" s="160"/>
      <c r="G328" s="161" t="s">
        <v>13</v>
      </c>
      <c r="H328" s="162" t="s">
        <v>37</v>
      </c>
      <c r="I328" s="458">
        <f>+(SUM(AK313:AK325))*(1+F328/100)</f>
        <v>0</v>
      </c>
      <c r="J328" s="458"/>
      <c r="K328" s="163" t="s">
        <v>22</v>
      </c>
      <c r="L328" s="446"/>
      <c r="M328" s="448"/>
      <c r="N328" s="448"/>
      <c r="O328" s="450"/>
      <c r="P328" s="158" t="s">
        <v>36</v>
      </c>
      <c r="Q328" s="151"/>
      <c r="R328" s="151"/>
      <c r="S328" s="151"/>
      <c r="T328" s="151"/>
      <c r="U328" s="160"/>
      <c r="V328" s="164" t="s">
        <v>13</v>
      </c>
      <c r="W328" s="165" t="s">
        <v>37</v>
      </c>
      <c r="X328" s="459">
        <f>+SUM(AN313:AN325)*(1+U328/100)</f>
        <v>0</v>
      </c>
      <c r="Y328" s="459"/>
      <c r="Z328" s="166" t="s">
        <v>23</v>
      </c>
      <c r="AA328" s="453"/>
      <c r="AB328" s="455"/>
      <c r="AC328" s="455"/>
      <c r="AD328" s="457"/>
      <c r="AL328" s="157"/>
      <c r="AO328" s="156"/>
      <c r="AP328" s="156"/>
      <c r="AU328" s="461"/>
      <c r="AV328" s="386"/>
      <c r="AW328" s="386"/>
      <c r="AX328" s="387"/>
    </row>
    <row r="329" spans="1:50" s="155" customFormat="1" ht="3" customHeight="1">
      <c r="A329" s="168"/>
      <c r="B329" s="169"/>
      <c r="C329" s="170"/>
      <c r="D329" s="171"/>
      <c r="E329" s="172"/>
      <c r="F329" s="172"/>
      <c r="G329" s="173"/>
      <c r="H329" s="174"/>
      <c r="I329" s="171"/>
      <c r="J329" s="175"/>
      <c r="K329" s="175"/>
      <c r="L329" s="176"/>
      <c r="M329" s="177"/>
      <c r="N329" s="171"/>
      <c r="O329" s="178"/>
      <c r="P329" s="179"/>
      <c r="Q329" s="179"/>
      <c r="R329" s="178"/>
      <c r="S329" s="180"/>
      <c r="T329" s="181"/>
      <c r="U329" s="182"/>
      <c r="V329" s="182"/>
      <c r="W329" s="183"/>
      <c r="X329" s="184"/>
      <c r="Y329" s="185"/>
      <c r="Z329" s="186"/>
      <c r="AA329" s="183"/>
      <c r="AB329" s="187"/>
      <c r="AC329" s="188"/>
      <c r="AD329" s="189"/>
      <c r="AE329" s="190"/>
      <c r="AF329" s="154"/>
      <c r="AG329" s="191"/>
      <c r="AL329" s="157"/>
      <c r="AO329" s="156"/>
      <c r="AP329" s="156"/>
      <c r="AU329" s="461"/>
      <c r="AV329" s="386"/>
      <c r="AW329" s="386"/>
      <c r="AX329" s="387"/>
    </row>
    <row r="330" spans="1:50" s="155" customFormat="1" ht="12.75" customHeight="1">
      <c r="A330" s="192"/>
      <c r="B330" s="193"/>
      <c r="C330" s="194"/>
      <c r="D330" s="195"/>
      <c r="E330" s="196"/>
      <c r="F330" s="196"/>
      <c r="G330" s="463" t="s">
        <v>38</v>
      </c>
      <c r="H330" s="464"/>
      <c r="I330" s="464"/>
      <c r="J330" s="464"/>
      <c r="K330" s="464"/>
      <c r="L330" s="464"/>
      <c r="M330" s="464"/>
      <c r="N330" s="464"/>
      <c r="O330" s="464"/>
      <c r="P330" s="464"/>
      <c r="Q330" s="464"/>
      <c r="R330" s="464"/>
      <c r="S330" s="464"/>
      <c r="T330" s="464"/>
      <c r="U330" s="464"/>
      <c r="V330" s="464"/>
      <c r="W330" s="464"/>
      <c r="X330" s="465"/>
      <c r="Y330" s="197"/>
      <c r="Z330" s="197"/>
      <c r="AA330" s="197"/>
      <c r="AB330" s="197"/>
      <c r="AC330" s="198"/>
      <c r="AD330" s="199"/>
      <c r="AE330" s="190"/>
      <c r="AF330" s="154"/>
      <c r="AG330" s="191"/>
      <c r="AL330" s="157"/>
      <c r="AO330" s="156"/>
      <c r="AP330" s="156"/>
      <c r="AU330" s="461"/>
      <c r="AV330" s="386"/>
      <c r="AW330" s="386"/>
      <c r="AX330" s="387"/>
    </row>
    <row r="331" spans="1:50" s="155" customFormat="1" ht="15.75" customHeight="1">
      <c r="A331" s="404" t="s">
        <v>39</v>
      </c>
      <c r="B331" s="405"/>
      <c r="C331" s="200"/>
      <c r="D331" s="201" t="s">
        <v>40</v>
      </c>
      <c r="E331" s="202" t="s">
        <v>41</v>
      </c>
      <c r="F331" s="203"/>
      <c r="G331" s="204" t="s">
        <v>42</v>
      </c>
      <c r="H331" s="202" t="s">
        <v>33</v>
      </c>
      <c r="I331" s="406">
        <f>SUM(AQ313:AQ322)*(1+F333/100)</f>
        <v>0</v>
      </c>
      <c r="J331" s="406"/>
      <c r="K331" s="205" t="s">
        <v>24</v>
      </c>
      <c r="L331" s="206" t="s">
        <v>37</v>
      </c>
      <c r="M331" s="407">
        <f>SUM(AR313:AR322)*(1+F333/100)</f>
        <v>0</v>
      </c>
      <c r="N331" s="407"/>
      <c r="O331" s="207" t="s">
        <v>24</v>
      </c>
      <c r="P331" s="408" t="s">
        <v>43</v>
      </c>
      <c r="Q331" s="409"/>
      <c r="R331" s="200"/>
      <c r="S331" s="208" t="s">
        <v>40</v>
      </c>
      <c r="T331" s="209" t="s">
        <v>41</v>
      </c>
      <c r="U331" s="210"/>
      <c r="V331" s="207" t="s">
        <v>42</v>
      </c>
      <c r="W331" s="211" t="s">
        <v>33</v>
      </c>
      <c r="X331" s="399">
        <f>+SUM(AQ324:AQ325)*(1+U333/100)</f>
        <v>0</v>
      </c>
      <c r="Y331" s="399"/>
      <c r="Z331" s="212" t="s">
        <v>24</v>
      </c>
      <c r="AA331" s="213" t="s">
        <v>37</v>
      </c>
      <c r="AB331" s="397">
        <f>SUM(AR324:AR325)*(1+U333/100)</f>
        <v>0</v>
      </c>
      <c r="AC331" s="397"/>
      <c r="AD331" s="214" t="s">
        <v>24</v>
      </c>
      <c r="AE331" s="215"/>
      <c r="AL331" s="157"/>
      <c r="AO331" s="156"/>
      <c r="AP331" s="156"/>
      <c r="AU331" s="461"/>
      <c r="AV331" s="386"/>
      <c r="AW331" s="386"/>
      <c r="AX331" s="387"/>
    </row>
    <row r="332" spans="1:50" ht="15" customHeight="1">
      <c r="A332" s="401" t="s">
        <v>55</v>
      </c>
      <c r="B332" s="402"/>
      <c r="C332" s="216"/>
      <c r="D332" s="217" t="s">
        <v>44</v>
      </c>
      <c r="E332" s="218" t="s">
        <v>41</v>
      </c>
      <c r="F332" s="219"/>
      <c r="G332" s="220" t="s">
        <v>42</v>
      </c>
      <c r="H332" s="221" t="s">
        <v>33</v>
      </c>
      <c r="I332" s="403">
        <f>+SUM(AS313:AS322)*(1+F333/100)</f>
        <v>0</v>
      </c>
      <c r="J332" s="403"/>
      <c r="K332" s="222" t="s">
        <v>24</v>
      </c>
      <c r="L332" s="223" t="s">
        <v>37</v>
      </c>
      <c r="M332" s="398">
        <f>SUM(AT313:AT322)*(1+F333/100)</f>
        <v>0</v>
      </c>
      <c r="N332" s="398"/>
      <c r="O332" s="224" t="s">
        <v>24</v>
      </c>
      <c r="P332" s="420" t="s">
        <v>52</v>
      </c>
      <c r="Q332" s="421"/>
      <c r="R332" s="225"/>
      <c r="S332" s="226" t="s">
        <v>44</v>
      </c>
      <c r="T332" s="227" t="s">
        <v>41</v>
      </c>
      <c r="U332" s="228"/>
      <c r="V332" s="229" t="s">
        <v>42</v>
      </c>
      <c r="W332" s="230" t="s">
        <v>33</v>
      </c>
      <c r="X332" s="403">
        <f>+SUM(AS324:AS325)*(1+U333/100)</f>
        <v>0</v>
      </c>
      <c r="Y332" s="403"/>
      <c r="Z332" s="231" t="s">
        <v>24</v>
      </c>
      <c r="AA332" s="227" t="s">
        <v>37</v>
      </c>
      <c r="AB332" s="398">
        <f>SUM(AT324:AT325)*(1+U333/100)</f>
        <v>0</v>
      </c>
      <c r="AC332" s="398"/>
      <c r="AD332" s="232" t="s">
        <v>24</v>
      </c>
      <c r="AE332" s="233"/>
      <c r="AG332" s="155"/>
      <c r="AH332" s="155"/>
      <c r="AI332" s="155"/>
      <c r="AJ332" s="155"/>
      <c r="AL332" s="234"/>
      <c r="AO332" s="235"/>
      <c r="AP332" s="235"/>
      <c r="AU332" s="461"/>
      <c r="AV332" s="386"/>
      <c r="AW332" s="386"/>
      <c r="AX332" s="387"/>
    </row>
    <row r="333" spans="1:50" ht="14.1" customHeight="1" thickBot="1">
      <c r="A333" s="158" t="s">
        <v>36</v>
      </c>
      <c r="B333" s="159"/>
      <c r="C333" s="159"/>
      <c r="D333" s="159"/>
      <c r="E333" s="159"/>
      <c r="F333" s="236"/>
      <c r="G333" s="237" t="s">
        <v>13</v>
      </c>
      <c r="H333" s="238" t="s">
        <v>34</v>
      </c>
      <c r="I333" s="400">
        <f>+I331+I332</f>
        <v>0</v>
      </c>
      <c r="J333" s="400"/>
      <c r="K333" s="239" t="s">
        <v>24</v>
      </c>
      <c r="L333" s="240" t="s">
        <v>34</v>
      </c>
      <c r="M333" s="396">
        <f>+M331+M332</f>
        <v>0</v>
      </c>
      <c r="N333" s="396"/>
      <c r="O333" s="224" t="s">
        <v>24</v>
      </c>
      <c r="P333" s="241" t="s">
        <v>36</v>
      </c>
      <c r="Q333" s="242"/>
      <c r="R333" s="242"/>
      <c r="S333" s="242"/>
      <c r="T333" s="243"/>
      <c r="U333" s="244"/>
      <c r="V333" s="245" t="s">
        <v>13</v>
      </c>
      <c r="W333" s="246" t="s">
        <v>34</v>
      </c>
      <c r="X333" s="400">
        <f>+X331+X332</f>
        <v>0</v>
      </c>
      <c r="Y333" s="400"/>
      <c r="Z333" s="247" t="s">
        <v>24</v>
      </c>
      <c r="AA333" s="240" t="s">
        <v>34</v>
      </c>
      <c r="AB333" s="396">
        <f>+AB331+AB332</f>
        <v>0</v>
      </c>
      <c r="AC333" s="396"/>
      <c r="AD333" s="232" t="s">
        <v>24</v>
      </c>
      <c r="AE333" s="233"/>
      <c r="AG333" s="155"/>
      <c r="AH333" s="155"/>
      <c r="AI333" s="155"/>
      <c r="AJ333" s="155"/>
      <c r="AL333" s="234"/>
      <c r="AO333" s="235"/>
      <c r="AP333" s="235"/>
      <c r="AU333" s="461"/>
      <c r="AV333" s="386"/>
      <c r="AW333" s="386"/>
      <c r="AX333" s="387"/>
    </row>
    <row r="334" spans="1:50" ht="14.1" customHeight="1" thickBot="1" thickTop="1">
      <c r="A334" s="466" t="s">
        <v>53</v>
      </c>
      <c r="B334" s="467"/>
      <c r="C334" s="467"/>
      <c r="D334" s="467"/>
      <c r="E334" s="467"/>
      <c r="F334" s="467"/>
      <c r="G334" s="467"/>
      <c r="H334" s="467"/>
      <c r="I334" s="467"/>
      <c r="J334" s="467"/>
      <c r="K334" s="467"/>
      <c r="L334" s="467"/>
      <c r="M334" s="467"/>
      <c r="N334" s="467"/>
      <c r="O334" s="467"/>
      <c r="P334" s="467"/>
      <c r="Q334" s="467"/>
      <c r="R334" s="467"/>
      <c r="S334" s="467"/>
      <c r="T334" s="467"/>
      <c r="U334" s="467"/>
      <c r="V334" s="467"/>
      <c r="W334" s="467"/>
      <c r="X334" s="467"/>
      <c r="Y334" s="467"/>
      <c r="Z334" s="467"/>
      <c r="AA334" s="467"/>
      <c r="AB334" s="467"/>
      <c r="AC334" s="467"/>
      <c r="AD334" s="468"/>
      <c r="AE334" s="248"/>
      <c r="AF334" s="248"/>
      <c r="AG334" s="248"/>
      <c r="AH334" s="155"/>
      <c r="AI334" s="235"/>
      <c r="AL334" s="234"/>
      <c r="AO334" s="235"/>
      <c r="AP334" s="235"/>
      <c r="AU334" s="462"/>
      <c r="AV334" s="388"/>
      <c r="AW334" s="388"/>
      <c r="AX334" s="389"/>
    </row>
  </sheetData>
  <sheetProtection sheet="1" objects="1" scenarios="1"/>
  <mergeCells count="1100">
    <mergeCell ref="J35:W35"/>
    <mergeCell ref="AB35:AD35"/>
    <mergeCell ref="J36:W36"/>
    <mergeCell ref="AB36:AD36"/>
    <mergeCell ref="AU36:AU39"/>
    <mergeCell ref="AV36:AX39"/>
    <mergeCell ref="A37:C37"/>
    <mergeCell ref="D37:D39"/>
    <mergeCell ref="E37:E39"/>
    <mergeCell ref="F37:F39"/>
    <mergeCell ref="G37:G39"/>
    <mergeCell ref="H37:H39"/>
    <mergeCell ref="I37:I39"/>
    <mergeCell ref="J37:J39"/>
    <mergeCell ref="U37:U39"/>
    <mergeCell ref="V37:V39"/>
    <mergeCell ref="W37:W39"/>
    <mergeCell ref="K37:K39"/>
    <mergeCell ref="L37:L39"/>
    <mergeCell ref="M37:M39"/>
    <mergeCell ref="N37:N39"/>
    <mergeCell ref="AU18:AU28"/>
    <mergeCell ref="AV18:AX28"/>
    <mergeCell ref="AU7:AU15"/>
    <mergeCell ref="AV7:AX15"/>
    <mergeCell ref="AU2:AU5"/>
    <mergeCell ref="O37:O39"/>
    <mergeCell ref="P37:P39"/>
    <mergeCell ref="Q37:Q39"/>
    <mergeCell ref="R37:R39"/>
    <mergeCell ref="S37:S39"/>
    <mergeCell ref="L40:P40"/>
    <mergeCell ref="X37:X39"/>
    <mergeCell ref="Y37:Y39"/>
    <mergeCell ref="Z37:Z39"/>
    <mergeCell ref="AA37:AD37"/>
    <mergeCell ref="AB38:AC38"/>
    <mergeCell ref="AA39:AB40"/>
    <mergeCell ref="AC39:AD40"/>
    <mergeCell ref="V40:Z40"/>
    <mergeCell ref="T37:T39"/>
    <mergeCell ref="X22:Y22"/>
    <mergeCell ref="AA21:AA22"/>
    <mergeCell ref="AB21:AC22"/>
    <mergeCell ref="P26:Q26"/>
    <mergeCell ref="A28:AD28"/>
    <mergeCell ref="D3:D5"/>
    <mergeCell ref="E3:E5"/>
    <mergeCell ref="F3:F5"/>
    <mergeCell ref="U3:U5"/>
    <mergeCell ref="S3:S5"/>
    <mergeCell ref="A6:C6"/>
    <mergeCell ref="A3:C3"/>
    <mergeCell ref="AA43:AB43"/>
    <mergeCell ref="AC43:AD43"/>
    <mergeCell ref="A44:C44"/>
    <mergeCell ref="AA44:AB44"/>
    <mergeCell ref="Q40:U40"/>
    <mergeCell ref="A41:C41"/>
    <mergeCell ref="AA41:AB41"/>
    <mergeCell ref="AC41:AD41"/>
    <mergeCell ref="A40:C40"/>
    <mergeCell ref="G40:K40"/>
    <mergeCell ref="AC44:AD44"/>
    <mergeCell ref="A45:C45"/>
    <mergeCell ref="AA45:AB45"/>
    <mergeCell ref="AC45:AD45"/>
    <mergeCell ref="AU41:AU49"/>
    <mergeCell ref="AV41:AX49"/>
    <mergeCell ref="A42:C42"/>
    <mergeCell ref="AA42:AB42"/>
    <mergeCell ref="AC42:AD42"/>
    <mergeCell ref="A43:C43"/>
    <mergeCell ref="AC49:AD49"/>
    <mergeCell ref="A46:C46"/>
    <mergeCell ref="AA46:AB46"/>
    <mergeCell ref="AC46:AD46"/>
    <mergeCell ref="A47:C47"/>
    <mergeCell ref="AA47:AB47"/>
    <mergeCell ref="AC47:AD47"/>
    <mergeCell ref="AA48:AB48"/>
    <mergeCell ref="AC48:AD48"/>
    <mergeCell ref="A49:C49"/>
    <mergeCell ref="AA49:AB49"/>
    <mergeCell ref="AC52:AD52"/>
    <mergeCell ref="AU52:AU62"/>
    <mergeCell ref="A53:C53"/>
    <mergeCell ref="AA53:AB53"/>
    <mergeCell ref="AC53:AD53"/>
    <mergeCell ref="I55:J55"/>
    <mergeCell ref="L55:L56"/>
    <mergeCell ref="M55:N56"/>
    <mergeCell ref="X56:Y56"/>
    <mergeCell ref="G58:X58"/>
    <mergeCell ref="A52:C52"/>
    <mergeCell ref="AA52:AB52"/>
    <mergeCell ref="I56:J56"/>
    <mergeCell ref="A59:B59"/>
    <mergeCell ref="P59:Q59"/>
    <mergeCell ref="X59:Y59"/>
    <mergeCell ref="AV52:AX62"/>
    <mergeCell ref="O55:O56"/>
    <mergeCell ref="X55:Y55"/>
    <mergeCell ref="AA55:AA56"/>
    <mergeCell ref="AB55:AC56"/>
    <mergeCell ref="AD55:AD56"/>
    <mergeCell ref="AB59:AC59"/>
    <mergeCell ref="A62:AD62"/>
    <mergeCell ref="I59:J59"/>
    <mergeCell ref="M59:N59"/>
    <mergeCell ref="A60:B60"/>
    <mergeCell ref="I60:J60"/>
    <mergeCell ref="M60:N60"/>
    <mergeCell ref="P60:Q60"/>
    <mergeCell ref="X60:Y60"/>
    <mergeCell ref="AB60:AC60"/>
    <mergeCell ref="J69:W69"/>
    <mergeCell ref="AB69:AD69"/>
    <mergeCell ref="AU70:AU73"/>
    <mergeCell ref="AV70:AX73"/>
    <mergeCell ref="A71:C71"/>
    <mergeCell ref="D71:D73"/>
    <mergeCell ref="E71:E73"/>
    <mergeCell ref="F71:F73"/>
    <mergeCell ref="G71:G73"/>
    <mergeCell ref="H71:H73"/>
    <mergeCell ref="I71:I73"/>
    <mergeCell ref="J71:J73"/>
    <mergeCell ref="O71:O73"/>
    <mergeCell ref="P71:P73"/>
    <mergeCell ref="Q71:Q73"/>
    <mergeCell ref="R71:R73"/>
    <mergeCell ref="K71:K73"/>
    <mergeCell ref="L71:L73"/>
    <mergeCell ref="M71:M73"/>
    <mergeCell ref="N71:N73"/>
    <mergeCell ref="X71:X73"/>
    <mergeCell ref="Y71:Y73"/>
    <mergeCell ref="Z71:Z73"/>
    <mergeCell ref="S71:S73"/>
    <mergeCell ref="T71:T73"/>
    <mergeCell ref="U71:U73"/>
    <mergeCell ref="V71:V73"/>
    <mergeCell ref="AA71:AD71"/>
    <mergeCell ref="J1:W1"/>
    <mergeCell ref="J2:W2"/>
    <mergeCell ref="A75:C75"/>
    <mergeCell ref="AA75:AB75"/>
    <mergeCell ref="AB1:AD1"/>
    <mergeCell ref="AB2:AD2"/>
    <mergeCell ref="AC75:AD75"/>
    <mergeCell ref="AA15:AB15"/>
    <mergeCell ref="AA16:AB16"/>
    <mergeCell ref="AC19:AD19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B27:AC27"/>
    <mergeCell ref="I21:J21"/>
    <mergeCell ref="I22:J22"/>
    <mergeCell ref="X21:Y21"/>
    <mergeCell ref="J70:W70"/>
    <mergeCell ref="AB70:AD70"/>
    <mergeCell ref="I61:J61"/>
    <mergeCell ref="M61:N61"/>
    <mergeCell ref="X61:Y61"/>
    <mergeCell ref="AB61:AC61"/>
    <mergeCell ref="A50:C50"/>
    <mergeCell ref="AA50:AB50"/>
    <mergeCell ref="AC50:AD50"/>
    <mergeCell ref="AU75:AU83"/>
    <mergeCell ref="AA76:AB76"/>
    <mergeCell ref="AC76:AD76"/>
    <mergeCell ref="AA77:AB77"/>
    <mergeCell ref="AC77:AD77"/>
    <mergeCell ref="AA78:AB78"/>
    <mergeCell ref="AC78:AD78"/>
    <mergeCell ref="AC16:AD16"/>
    <mergeCell ref="AC17:AD17"/>
    <mergeCell ref="AC18:AD18"/>
    <mergeCell ref="AV75:AX83"/>
    <mergeCell ref="A76:C76"/>
    <mergeCell ref="A77:C77"/>
    <mergeCell ref="A78:C78"/>
    <mergeCell ref="A79:C79"/>
    <mergeCell ref="AA79:AB79"/>
    <mergeCell ref="AC79:AD79"/>
    <mergeCell ref="AA19:AB19"/>
    <mergeCell ref="A25:B25"/>
    <mergeCell ref="A26:B26"/>
    <mergeCell ref="P25:Q25"/>
    <mergeCell ref="G24:X24"/>
    <mergeCell ref="I25:J25"/>
    <mergeCell ref="I26:J26"/>
    <mergeCell ref="M25:N25"/>
    <mergeCell ref="M26:N26"/>
    <mergeCell ref="X25:Y25"/>
    <mergeCell ref="X26:Y26"/>
    <mergeCell ref="AB26:AC26"/>
    <mergeCell ref="AB72:AC72"/>
    <mergeCell ref="AA73:AB74"/>
    <mergeCell ref="AC73:AD74"/>
    <mergeCell ref="AB4:AC4"/>
    <mergeCell ref="AA3:AD3"/>
    <mergeCell ref="AA5:AB6"/>
    <mergeCell ref="AC5:AD6"/>
    <mergeCell ref="AA11:AB11"/>
    <mergeCell ref="AA12:AB12"/>
    <mergeCell ref="AA13:AB13"/>
    <mergeCell ref="AA14:AB14"/>
    <mergeCell ref="AA18:AB18"/>
    <mergeCell ref="M27:N27"/>
    <mergeCell ref="X27:Y27"/>
    <mergeCell ref="L21:L22"/>
    <mergeCell ref="M21:N22"/>
    <mergeCell ref="O21:O22"/>
    <mergeCell ref="Y3:Y5"/>
    <mergeCell ref="O3:O5"/>
    <mergeCell ref="Z3:Z5"/>
    <mergeCell ref="AA7:AB7"/>
    <mergeCell ref="AA8:AB8"/>
    <mergeCell ref="AD21:AD22"/>
    <mergeCell ref="M3:M5"/>
    <mergeCell ref="N3:N5"/>
    <mergeCell ref="AA9:AB9"/>
    <mergeCell ref="AA10:AB10"/>
    <mergeCell ref="Q6:U6"/>
    <mergeCell ref="V6:Z6"/>
    <mergeCell ref="V3:V5"/>
    <mergeCell ref="W3:W5"/>
    <mergeCell ref="X3:X5"/>
    <mergeCell ref="Q3:Q5"/>
    <mergeCell ref="A4:C5"/>
    <mergeCell ref="T3:T5"/>
    <mergeCell ref="G6:K6"/>
    <mergeCell ref="G3:G5"/>
    <mergeCell ref="H3:H5"/>
    <mergeCell ref="I3:I5"/>
    <mergeCell ref="J3:J5"/>
    <mergeCell ref="K3:K5"/>
    <mergeCell ref="A16:C16"/>
    <mergeCell ref="A17:C17"/>
    <mergeCell ref="A18:C18"/>
    <mergeCell ref="R3:R5"/>
    <mergeCell ref="A7:C7"/>
    <mergeCell ref="A8:C8"/>
    <mergeCell ref="A9:C9"/>
    <mergeCell ref="L6:P6"/>
    <mergeCell ref="L3:L5"/>
    <mergeCell ref="P3:P5"/>
    <mergeCell ref="A10:C10"/>
    <mergeCell ref="A81:C81"/>
    <mergeCell ref="AA81:AB81"/>
    <mergeCell ref="AC81:AD81"/>
    <mergeCell ref="A11:C11"/>
    <mergeCell ref="A12:C12"/>
    <mergeCell ref="A13:C13"/>
    <mergeCell ref="A14:C14"/>
    <mergeCell ref="A19:C19"/>
    <mergeCell ref="A15:C15"/>
    <mergeCell ref="A82:C82"/>
    <mergeCell ref="AA82:AB82"/>
    <mergeCell ref="AC82:AD82"/>
    <mergeCell ref="A83:C83"/>
    <mergeCell ref="AA83:AB83"/>
    <mergeCell ref="AC83:AD83"/>
    <mergeCell ref="A84:C84"/>
    <mergeCell ref="AA84:AB84"/>
    <mergeCell ref="AC84:AD84"/>
    <mergeCell ref="I27:J27"/>
    <mergeCell ref="AB25:AC25"/>
    <mergeCell ref="A80:C80"/>
    <mergeCell ref="AA80:AB80"/>
    <mergeCell ref="AC80:AD80"/>
    <mergeCell ref="A74:C74"/>
    <mergeCell ref="G74:K74"/>
    <mergeCell ref="L74:P74"/>
    <mergeCell ref="Q74:U74"/>
    <mergeCell ref="V74:Z74"/>
    <mergeCell ref="W71:W73"/>
    <mergeCell ref="A51:C51"/>
    <mergeCell ref="AC51:AD51"/>
    <mergeCell ref="A48:C48"/>
    <mergeCell ref="A85:C85"/>
    <mergeCell ref="AC85:AD85"/>
    <mergeCell ref="A86:C86"/>
    <mergeCell ref="AU86:AU96"/>
    <mergeCell ref="AB89:AC90"/>
    <mergeCell ref="AD89:AD90"/>
    <mergeCell ref="I90:J90"/>
    <mergeCell ref="X90:Y90"/>
    <mergeCell ref="G92:X92"/>
    <mergeCell ref="AA89:AA90"/>
    <mergeCell ref="AA86:AB86"/>
    <mergeCell ref="AC86:AD86"/>
    <mergeCell ref="X93:Y93"/>
    <mergeCell ref="AV86:AX96"/>
    <mergeCell ref="A87:C87"/>
    <mergeCell ref="AA87:AB87"/>
    <mergeCell ref="AC87:AD87"/>
    <mergeCell ref="I89:J89"/>
    <mergeCell ref="L89:L90"/>
    <mergeCell ref="M89:N90"/>
    <mergeCell ref="O89:O90"/>
    <mergeCell ref="X89:Y89"/>
    <mergeCell ref="AB93:AC93"/>
    <mergeCell ref="X94:Y94"/>
    <mergeCell ref="AB94:AC94"/>
    <mergeCell ref="I93:J93"/>
    <mergeCell ref="M93:N93"/>
    <mergeCell ref="P93:Q93"/>
    <mergeCell ref="A94:B94"/>
    <mergeCell ref="I94:J94"/>
    <mergeCell ref="M94:N94"/>
    <mergeCell ref="P94:Q94"/>
    <mergeCell ref="A93:B93"/>
    <mergeCell ref="A96:AD96"/>
    <mergeCell ref="J103:W103"/>
    <mergeCell ref="AB103:AD103"/>
    <mergeCell ref="J104:W104"/>
    <mergeCell ref="AB104:AD104"/>
    <mergeCell ref="I95:J95"/>
    <mergeCell ref="M95:N95"/>
    <mergeCell ref="X95:Y95"/>
    <mergeCell ref="AB95:AC95"/>
    <mergeCell ref="AU104:AU107"/>
    <mergeCell ref="AV104:AX107"/>
    <mergeCell ref="A105:C105"/>
    <mergeCell ref="D105:D107"/>
    <mergeCell ref="E105:E107"/>
    <mergeCell ref="F105:F107"/>
    <mergeCell ref="G105:G107"/>
    <mergeCell ref="H105:H107"/>
    <mergeCell ref="I105:I107"/>
    <mergeCell ref="J105:J107"/>
    <mergeCell ref="O105:O107"/>
    <mergeCell ref="P105:P107"/>
    <mergeCell ref="Q105:Q107"/>
    <mergeCell ref="R105:R107"/>
    <mergeCell ref="K105:K107"/>
    <mergeCell ref="L105:L107"/>
    <mergeCell ref="M105:M107"/>
    <mergeCell ref="N105:N107"/>
    <mergeCell ref="X105:X107"/>
    <mergeCell ref="Y105:Y107"/>
    <mergeCell ref="Z105:Z107"/>
    <mergeCell ref="S105:S107"/>
    <mergeCell ref="T105:T107"/>
    <mergeCell ref="U105:U107"/>
    <mergeCell ref="V105:V107"/>
    <mergeCell ref="AA105:AD105"/>
    <mergeCell ref="AB106:AC106"/>
    <mergeCell ref="AA107:AB108"/>
    <mergeCell ref="AC107:AD108"/>
    <mergeCell ref="A108:C108"/>
    <mergeCell ref="G108:K108"/>
    <mergeCell ref="L108:P108"/>
    <mergeCell ref="Q108:U108"/>
    <mergeCell ref="V108:Z108"/>
    <mergeCell ref="W105:W107"/>
    <mergeCell ref="A109:C109"/>
    <mergeCell ref="AA109:AB109"/>
    <mergeCell ref="AC109:AD109"/>
    <mergeCell ref="AU109:AU117"/>
    <mergeCell ref="A110:C110"/>
    <mergeCell ref="AA110:AB110"/>
    <mergeCell ref="AC110:AD110"/>
    <mergeCell ref="A111:C111"/>
    <mergeCell ref="AA111:AB111"/>
    <mergeCell ref="AC111:AD111"/>
    <mergeCell ref="AV109:AX117"/>
    <mergeCell ref="A112:C112"/>
    <mergeCell ref="AA112:AB112"/>
    <mergeCell ref="AC112:AD112"/>
    <mergeCell ref="A113:C113"/>
    <mergeCell ref="AA113:AB113"/>
    <mergeCell ref="AC113:AD113"/>
    <mergeCell ref="A114:C114"/>
    <mergeCell ref="AA114:AB114"/>
    <mergeCell ref="AC114:AD114"/>
    <mergeCell ref="AC118:AD118"/>
    <mergeCell ref="A115:C115"/>
    <mergeCell ref="AA115:AB115"/>
    <mergeCell ref="AC115:AD115"/>
    <mergeCell ref="A116:C116"/>
    <mergeCell ref="AA116:AB116"/>
    <mergeCell ref="AC116:AD116"/>
    <mergeCell ref="A119:C119"/>
    <mergeCell ref="AC119:AD119"/>
    <mergeCell ref="A120:C120"/>
    <mergeCell ref="AA120:AB120"/>
    <mergeCell ref="AC120:AD120"/>
    <mergeCell ref="A117:C117"/>
    <mergeCell ref="AA117:AB117"/>
    <mergeCell ref="AC117:AD117"/>
    <mergeCell ref="A118:C118"/>
    <mergeCell ref="AA118:AB118"/>
    <mergeCell ref="AV120:AX130"/>
    <mergeCell ref="A121:C121"/>
    <mergeCell ref="AA121:AB121"/>
    <mergeCell ref="AC121:AD121"/>
    <mergeCell ref="I123:J123"/>
    <mergeCell ref="L123:L124"/>
    <mergeCell ref="M123:N124"/>
    <mergeCell ref="O123:O124"/>
    <mergeCell ref="X123:Y123"/>
    <mergeCell ref="AA123:AA124"/>
    <mergeCell ref="AB123:AC124"/>
    <mergeCell ref="AD123:AD124"/>
    <mergeCell ref="I124:J124"/>
    <mergeCell ref="X124:Y124"/>
    <mergeCell ref="AU120:AU130"/>
    <mergeCell ref="G126:X126"/>
    <mergeCell ref="A130:AD130"/>
    <mergeCell ref="A127:B127"/>
    <mergeCell ref="I127:J127"/>
    <mergeCell ref="M127:N127"/>
    <mergeCell ref="P127:Q127"/>
    <mergeCell ref="X127:Y127"/>
    <mergeCell ref="AB127:AC127"/>
    <mergeCell ref="A128:B128"/>
    <mergeCell ref="I128:J128"/>
    <mergeCell ref="M128:N128"/>
    <mergeCell ref="P128:Q128"/>
    <mergeCell ref="X128:Y128"/>
    <mergeCell ref="AB128:AC128"/>
    <mergeCell ref="J137:W137"/>
    <mergeCell ref="AB137:AD137"/>
    <mergeCell ref="J138:W138"/>
    <mergeCell ref="AB138:AD138"/>
    <mergeCell ref="I129:J129"/>
    <mergeCell ref="M129:N129"/>
    <mergeCell ref="X129:Y129"/>
    <mergeCell ref="AB129:AC129"/>
    <mergeCell ref="AU138:AU141"/>
    <mergeCell ref="AV138:AX141"/>
    <mergeCell ref="A139:C139"/>
    <mergeCell ref="D139:D141"/>
    <mergeCell ref="E139:E141"/>
    <mergeCell ref="F139:F141"/>
    <mergeCell ref="G139:G141"/>
    <mergeCell ref="H139:H141"/>
    <mergeCell ref="I139:I141"/>
    <mergeCell ref="J139:J141"/>
    <mergeCell ref="O139:O141"/>
    <mergeCell ref="P139:P141"/>
    <mergeCell ref="Q139:Q141"/>
    <mergeCell ref="R139:R141"/>
    <mergeCell ref="K139:K141"/>
    <mergeCell ref="L139:L141"/>
    <mergeCell ref="M139:M141"/>
    <mergeCell ref="N139:N141"/>
    <mergeCell ref="X139:X141"/>
    <mergeCell ref="Y139:Y141"/>
    <mergeCell ref="Z139:Z141"/>
    <mergeCell ref="S139:S141"/>
    <mergeCell ref="T139:T141"/>
    <mergeCell ref="U139:U141"/>
    <mergeCell ref="V139:V141"/>
    <mergeCell ref="AA139:AD139"/>
    <mergeCell ref="AB140:AC140"/>
    <mergeCell ref="AA141:AB142"/>
    <mergeCell ref="AC141:AD142"/>
    <mergeCell ref="A142:C142"/>
    <mergeCell ref="G142:K142"/>
    <mergeCell ref="L142:P142"/>
    <mergeCell ref="Q142:U142"/>
    <mergeCell ref="V142:Z142"/>
    <mergeCell ref="W139:W141"/>
    <mergeCell ref="A143:C143"/>
    <mergeCell ref="AA143:AB143"/>
    <mergeCell ref="AC143:AD143"/>
    <mergeCell ref="AU143:AU151"/>
    <mergeCell ref="A144:C144"/>
    <mergeCell ref="AA144:AB144"/>
    <mergeCell ref="AC144:AD144"/>
    <mergeCell ref="A145:C145"/>
    <mergeCell ref="AA145:AB145"/>
    <mergeCell ref="AC145:AD145"/>
    <mergeCell ref="AV143:AX151"/>
    <mergeCell ref="A146:C146"/>
    <mergeCell ref="AA146:AB146"/>
    <mergeCell ref="AC146:AD146"/>
    <mergeCell ref="A147:C147"/>
    <mergeCell ref="AA147:AB147"/>
    <mergeCell ref="AC147:AD147"/>
    <mergeCell ref="A148:C148"/>
    <mergeCell ref="AA148:AB148"/>
    <mergeCell ref="AC148:AD148"/>
    <mergeCell ref="AC152:AD152"/>
    <mergeCell ref="A149:C149"/>
    <mergeCell ref="AA149:AB149"/>
    <mergeCell ref="AC149:AD149"/>
    <mergeCell ref="A150:C150"/>
    <mergeCell ref="AA150:AB150"/>
    <mergeCell ref="AC150:AD150"/>
    <mergeCell ref="A153:C153"/>
    <mergeCell ref="AC153:AD153"/>
    <mergeCell ref="A154:C154"/>
    <mergeCell ref="AA154:AB154"/>
    <mergeCell ref="AC154:AD154"/>
    <mergeCell ref="A151:C151"/>
    <mergeCell ref="AA151:AB151"/>
    <mergeCell ref="AC151:AD151"/>
    <mergeCell ref="A152:C152"/>
    <mergeCell ref="AA152:AB152"/>
    <mergeCell ref="AV154:AX164"/>
    <mergeCell ref="A155:C155"/>
    <mergeCell ref="AA155:AB155"/>
    <mergeCell ref="AC155:AD155"/>
    <mergeCell ref="I157:J157"/>
    <mergeCell ref="L157:L158"/>
    <mergeCell ref="M157:N158"/>
    <mergeCell ref="O157:O158"/>
    <mergeCell ref="X157:Y157"/>
    <mergeCell ref="AA157:AA158"/>
    <mergeCell ref="AB157:AC158"/>
    <mergeCell ref="AD157:AD158"/>
    <mergeCell ref="I158:J158"/>
    <mergeCell ref="X158:Y158"/>
    <mergeCell ref="AU154:AU164"/>
    <mergeCell ref="G160:X160"/>
    <mergeCell ref="A164:AD164"/>
    <mergeCell ref="A161:B161"/>
    <mergeCell ref="I161:J161"/>
    <mergeCell ref="M161:N161"/>
    <mergeCell ref="P161:Q161"/>
    <mergeCell ref="X161:Y161"/>
    <mergeCell ref="AB161:AC161"/>
    <mergeCell ref="A162:B162"/>
    <mergeCell ref="I162:J162"/>
    <mergeCell ref="M162:N162"/>
    <mergeCell ref="P162:Q162"/>
    <mergeCell ref="X162:Y162"/>
    <mergeCell ref="AB162:AC162"/>
    <mergeCell ref="J171:W171"/>
    <mergeCell ref="AB171:AD171"/>
    <mergeCell ref="J172:W172"/>
    <mergeCell ref="AB172:AD172"/>
    <mergeCell ref="I163:J163"/>
    <mergeCell ref="M163:N163"/>
    <mergeCell ref="X163:Y163"/>
    <mergeCell ref="AB163:AC163"/>
    <mergeCell ref="AU172:AU175"/>
    <mergeCell ref="AV172:AX175"/>
    <mergeCell ref="A173:C173"/>
    <mergeCell ref="D173:D175"/>
    <mergeCell ref="E173:E175"/>
    <mergeCell ref="F173:F175"/>
    <mergeCell ref="G173:G175"/>
    <mergeCell ref="H173:H175"/>
    <mergeCell ref="I173:I175"/>
    <mergeCell ref="J173:J175"/>
    <mergeCell ref="O173:O175"/>
    <mergeCell ref="P173:P175"/>
    <mergeCell ref="Q173:Q175"/>
    <mergeCell ref="R173:R175"/>
    <mergeCell ref="K173:K175"/>
    <mergeCell ref="L173:L175"/>
    <mergeCell ref="M173:M175"/>
    <mergeCell ref="N173:N175"/>
    <mergeCell ref="X173:X175"/>
    <mergeCell ref="Y173:Y175"/>
    <mergeCell ref="Z173:Z175"/>
    <mergeCell ref="S173:S175"/>
    <mergeCell ref="T173:T175"/>
    <mergeCell ref="U173:U175"/>
    <mergeCell ref="V173:V175"/>
    <mergeCell ref="AA173:AD173"/>
    <mergeCell ref="AB174:AC174"/>
    <mergeCell ref="AA175:AB176"/>
    <mergeCell ref="AC175:AD176"/>
    <mergeCell ref="A176:C176"/>
    <mergeCell ref="G176:K176"/>
    <mergeCell ref="L176:P176"/>
    <mergeCell ref="Q176:U176"/>
    <mergeCell ref="V176:Z176"/>
    <mergeCell ref="W173:W175"/>
    <mergeCell ref="A177:C177"/>
    <mergeCell ref="AA177:AB177"/>
    <mergeCell ref="AC177:AD177"/>
    <mergeCell ref="AU177:AU185"/>
    <mergeCell ref="A178:C178"/>
    <mergeCell ref="AA178:AB178"/>
    <mergeCell ref="AC178:AD178"/>
    <mergeCell ref="A179:C179"/>
    <mergeCell ref="AA179:AB179"/>
    <mergeCell ref="AC179:AD179"/>
    <mergeCell ref="AV177:AX185"/>
    <mergeCell ref="A180:C180"/>
    <mergeCell ref="AA180:AB180"/>
    <mergeCell ref="AC180:AD180"/>
    <mergeCell ref="A181:C181"/>
    <mergeCell ref="AA181:AB181"/>
    <mergeCell ref="AC181:AD181"/>
    <mergeCell ref="A182:C182"/>
    <mergeCell ref="AA182:AB182"/>
    <mergeCell ref="AC182:AD182"/>
    <mergeCell ref="AC186:AD186"/>
    <mergeCell ref="A183:C183"/>
    <mergeCell ref="AA183:AB183"/>
    <mergeCell ref="AC183:AD183"/>
    <mergeCell ref="A184:C184"/>
    <mergeCell ref="AA184:AB184"/>
    <mergeCell ref="AC184:AD184"/>
    <mergeCell ref="A187:C187"/>
    <mergeCell ref="AC187:AD187"/>
    <mergeCell ref="A188:C188"/>
    <mergeCell ref="AA188:AB188"/>
    <mergeCell ref="AC188:AD188"/>
    <mergeCell ref="A185:C185"/>
    <mergeCell ref="AA185:AB185"/>
    <mergeCell ref="AC185:AD185"/>
    <mergeCell ref="A186:C186"/>
    <mergeCell ref="AA186:AB186"/>
    <mergeCell ref="AV188:AX198"/>
    <mergeCell ref="A189:C189"/>
    <mergeCell ref="AA189:AB189"/>
    <mergeCell ref="AC189:AD189"/>
    <mergeCell ref="I191:J191"/>
    <mergeCell ref="L191:L192"/>
    <mergeCell ref="M191:N192"/>
    <mergeCell ref="O191:O192"/>
    <mergeCell ref="X191:Y191"/>
    <mergeCell ref="AA191:AA192"/>
    <mergeCell ref="AB191:AC192"/>
    <mergeCell ref="AD191:AD192"/>
    <mergeCell ref="I192:J192"/>
    <mergeCell ref="X192:Y192"/>
    <mergeCell ref="AU188:AU198"/>
    <mergeCell ref="G194:X194"/>
    <mergeCell ref="A198:AD198"/>
    <mergeCell ref="A195:B195"/>
    <mergeCell ref="I195:J195"/>
    <mergeCell ref="M195:N195"/>
    <mergeCell ref="P195:Q195"/>
    <mergeCell ref="X195:Y195"/>
    <mergeCell ref="AB195:AC195"/>
    <mergeCell ref="A196:B196"/>
    <mergeCell ref="I196:J196"/>
    <mergeCell ref="M196:N196"/>
    <mergeCell ref="P196:Q196"/>
    <mergeCell ref="X196:Y196"/>
    <mergeCell ref="AB196:AC196"/>
    <mergeCell ref="J205:W205"/>
    <mergeCell ref="AB205:AD205"/>
    <mergeCell ref="J206:W206"/>
    <mergeCell ref="AB206:AD206"/>
    <mergeCell ref="I197:J197"/>
    <mergeCell ref="M197:N197"/>
    <mergeCell ref="X197:Y197"/>
    <mergeCell ref="AB197:AC197"/>
    <mergeCell ref="AU206:AU209"/>
    <mergeCell ref="AV206:AX209"/>
    <mergeCell ref="A207:C207"/>
    <mergeCell ref="D207:D209"/>
    <mergeCell ref="E207:E209"/>
    <mergeCell ref="F207:F209"/>
    <mergeCell ref="G207:G209"/>
    <mergeCell ref="H207:H209"/>
    <mergeCell ref="I207:I209"/>
    <mergeCell ref="J207:J209"/>
    <mergeCell ref="O207:O209"/>
    <mergeCell ref="P207:P209"/>
    <mergeCell ref="Q207:Q209"/>
    <mergeCell ref="R207:R209"/>
    <mergeCell ref="K207:K209"/>
    <mergeCell ref="L207:L209"/>
    <mergeCell ref="M207:M209"/>
    <mergeCell ref="N207:N209"/>
    <mergeCell ref="X207:X209"/>
    <mergeCell ref="Y207:Y209"/>
    <mergeCell ref="Z207:Z209"/>
    <mergeCell ref="S207:S209"/>
    <mergeCell ref="T207:T209"/>
    <mergeCell ref="U207:U209"/>
    <mergeCell ref="V207:V209"/>
    <mergeCell ref="AA207:AD207"/>
    <mergeCell ref="AB208:AC208"/>
    <mergeCell ref="AA209:AB210"/>
    <mergeCell ref="AC209:AD210"/>
    <mergeCell ref="A210:C210"/>
    <mergeCell ref="G210:K210"/>
    <mergeCell ref="L210:P210"/>
    <mergeCell ref="Q210:U210"/>
    <mergeCell ref="V210:Z210"/>
    <mergeCell ref="W207:W209"/>
    <mergeCell ref="A211:C211"/>
    <mergeCell ref="AA211:AB211"/>
    <mergeCell ref="AC211:AD211"/>
    <mergeCell ref="AU211:AU219"/>
    <mergeCell ref="A212:C212"/>
    <mergeCell ref="AA212:AB212"/>
    <mergeCell ref="AC212:AD212"/>
    <mergeCell ref="A213:C213"/>
    <mergeCell ref="AA213:AB213"/>
    <mergeCell ref="AC213:AD213"/>
    <mergeCell ref="AV211:AX219"/>
    <mergeCell ref="A214:C214"/>
    <mergeCell ref="AA214:AB214"/>
    <mergeCell ref="AC214:AD214"/>
    <mergeCell ref="A215:C215"/>
    <mergeCell ref="AA215:AB215"/>
    <mergeCell ref="AC215:AD215"/>
    <mergeCell ref="A216:C216"/>
    <mergeCell ref="AA216:AB216"/>
    <mergeCell ref="AC216:AD216"/>
    <mergeCell ref="AC220:AD220"/>
    <mergeCell ref="A217:C217"/>
    <mergeCell ref="AA217:AB217"/>
    <mergeCell ref="AC217:AD217"/>
    <mergeCell ref="A218:C218"/>
    <mergeCell ref="AA218:AB218"/>
    <mergeCell ref="AC218:AD218"/>
    <mergeCell ref="A221:C221"/>
    <mergeCell ref="AC221:AD221"/>
    <mergeCell ref="A222:C222"/>
    <mergeCell ref="AA222:AB222"/>
    <mergeCell ref="AC222:AD222"/>
    <mergeCell ref="A219:C219"/>
    <mergeCell ref="AA219:AB219"/>
    <mergeCell ref="AC219:AD219"/>
    <mergeCell ref="A220:C220"/>
    <mergeCell ref="AA220:AB220"/>
    <mergeCell ref="AV222:AX232"/>
    <mergeCell ref="A223:C223"/>
    <mergeCell ref="AA223:AB223"/>
    <mergeCell ref="AC223:AD223"/>
    <mergeCell ref="I225:J225"/>
    <mergeCell ref="L225:L226"/>
    <mergeCell ref="M225:N226"/>
    <mergeCell ref="O225:O226"/>
    <mergeCell ref="X225:Y225"/>
    <mergeCell ref="AA225:AA226"/>
    <mergeCell ref="AB225:AC226"/>
    <mergeCell ref="AD225:AD226"/>
    <mergeCell ref="I226:J226"/>
    <mergeCell ref="X226:Y226"/>
    <mergeCell ref="AU222:AU232"/>
    <mergeCell ref="G228:X228"/>
    <mergeCell ref="A232:AD232"/>
    <mergeCell ref="A229:B229"/>
    <mergeCell ref="I229:J229"/>
    <mergeCell ref="M229:N229"/>
    <mergeCell ref="P229:Q229"/>
    <mergeCell ref="X229:Y229"/>
    <mergeCell ref="AB229:AC229"/>
    <mergeCell ref="A230:B230"/>
    <mergeCell ref="I230:J230"/>
    <mergeCell ref="M230:N230"/>
    <mergeCell ref="P230:Q230"/>
    <mergeCell ref="X230:Y230"/>
    <mergeCell ref="AB230:AC230"/>
    <mergeCell ref="J239:W239"/>
    <mergeCell ref="AB239:AD239"/>
    <mergeCell ref="J240:W240"/>
    <mergeCell ref="AB240:AD240"/>
    <mergeCell ref="I231:J231"/>
    <mergeCell ref="M231:N231"/>
    <mergeCell ref="X231:Y231"/>
    <mergeCell ref="AB231:AC231"/>
    <mergeCell ref="AU240:AU243"/>
    <mergeCell ref="AV240:AX243"/>
    <mergeCell ref="A241:C241"/>
    <mergeCell ref="D241:D243"/>
    <mergeCell ref="E241:E243"/>
    <mergeCell ref="F241:F243"/>
    <mergeCell ref="G241:G243"/>
    <mergeCell ref="H241:H243"/>
    <mergeCell ref="I241:I243"/>
    <mergeCell ref="J241:J243"/>
    <mergeCell ref="O241:O243"/>
    <mergeCell ref="P241:P243"/>
    <mergeCell ref="Q241:Q243"/>
    <mergeCell ref="R241:R243"/>
    <mergeCell ref="K241:K243"/>
    <mergeCell ref="L241:L243"/>
    <mergeCell ref="M241:M243"/>
    <mergeCell ref="N241:N243"/>
    <mergeCell ref="X241:X243"/>
    <mergeCell ref="Y241:Y243"/>
    <mergeCell ref="Z241:Z243"/>
    <mergeCell ref="S241:S243"/>
    <mergeCell ref="T241:T243"/>
    <mergeCell ref="U241:U243"/>
    <mergeCell ref="V241:V243"/>
    <mergeCell ref="AA241:AD241"/>
    <mergeCell ref="AB242:AC242"/>
    <mergeCell ref="AA243:AB244"/>
    <mergeCell ref="AC243:AD244"/>
    <mergeCell ref="A244:C244"/>
    <mergeCell ref="G244:K244"/>
    <mergeCell ref="L244:P244"/>
    <mergeCell ref="Q244:U244"/>
    <mergeCell ref="V244:Z244"/>
    <mergeCell ref="W241:W243"/>
    <mergeCell ref="A245:C245"/>
    <mergeCell ref="AA245:AB245"/>
    <mergeCell ref="AC245:AD245"/>
    <mergeCell ref="AU245:AU253"/>
    <mergeCell ref="A246:C246"/>
    <mergeCell ref="AA246:AB246"/>
    <mergeCell ref="AC246:AD246"/>
    <mergeCell ref="A247:C247"/>
    <mergeCell ref="AA247:AB247"/>
    <mergeCell ref="AC247:AD247"/>
    <mergeCell ref="AV245:AX253"/>
    <mergeCell ref="A248:C248"/>
    <mergeCell ref="AA248:AB248"/>
    <mergeCell ref="AC248:AD248"/>
    <mergeCell ref="A249:C249"/>
    <mergeCell ref="AA249:AB249"/>
    <mergeCell ref="AC249:AD249"/>
    <mergeCell ref="A250:C250"/>
    <mergeCell ref="AA250:AB250"/>
    <mergeCell ref="AC250:AD250"/>
    <mergeCell ref="AC254:AD254"/>
    <mergeCell ref="A251:C251"/>
    <mergeCell ref="AA251:AB251"/>
    <mergeCell ref="AC251:AD251"/>
    <mergeCell ref="A252:C252"/>
    <mergeCell ref="AA252:AB252"/>
    <mergeCell ref="AC252:AD252"/>
    <mergeCell ref="A255:C255"/>
    <mergeCell ref="AC255:AD255"/>
    <mergeCell ref="A256:C256"/>
    <mergeCell ref="AA256:AB256"/>
    <mergeCell ref="AC256:AD256"/>
    <mergeCell ref="A253:C253"/>
    <mergeCell ref="AA253:AB253"/>
    <mergeCell ref="AC253:AD253"/>
    <mergeCell ref="A254:C254"/>
    <mergeCell ref="AA254:AB254"/>
    <mergeCell ref="AV256:AX266"/>
    <mergeCell ref="A257:C257"/>
    <mergeCell ref="AA257:AB257"/>
    <mergeCell ref="AC257:AD257"/>
    <mergeCell ref="I259:J259"/>
    <mergeCell ref="L259:L260"/>
    <mergeCell ref="M259:N260"/>
    <mergeCell ref="O259:O260"/>
    <mergeCell ref="X259:Y259"/>
    <mergeCell ref="AA259:AA260"/>
    <mergeCell ref="AB259:AC260"/>
    <mergeCell ref="AD259:AD260"/>
    <mergeCell ref="I260:J260"/>
    <mergeCell ref="X260:Y260"/>
    <mergeCell ref="AU256:AU266"/>
    <mergeCell ref="G262:X262"/>
    <mergeCell ref="A266:AD266"/>
    <mergeCell ref="A263:B263"/>
    <mergeCell ref="I263:J263"/>
    <mergeCell ref="M263:N263"/>
    <mergeCell ref="P263:Q263"/>
    <mergeCell ref="X263:Y263"/>
    <mergeCell ref="AB263:AC263"/>
    <mergeCell ref="A264:B264"/>
    <mergeCell ref="I264:J264"/>
    <mergeCell ref="M264:N264"/>
    <mergeCell ref="P264:Q264"/>
    <mergeCell ref="X264:Y264"/>
    <mergeCell ref="AB264:AC264"/>
    <mergeCell ref="J273:W273"/>
    <mergeCell ref="AB273:AD273"/>
    <mergeCell ref="J274:W274"/>
    <mergeCell ref="AB274:AD274"/>
    <mergeCell ref="I265:J265"/>
    <mergeCell ref="M265:N265"/>
    <mergeCell ref="X265:Y265"/>
    <mergeCell ref="AB265:AC265"/>
    <mergeCell ref="AU274:AU277"/>
    <mergeCell ref="AV274:AX277"/>
    <mergeCell ref="A275:C275"/>
    <mergeCell ref="D275:D277"/>
    <mergeCell ref="E275:E277"/>
    <mergeCell ref="F275:F277"/>
    <mergeCell ref="G275:G277"/>
    <mergeCell ref="H275:H277"/>
    <mergeCell ref="I275:I277"/>
    <mergeCell ref="J275:J277"/>
    <mergeCell ref="O275:O277"/>
    <mergeCell ref="P275:P277"/>
    <mergeCell ref="Q275:Q277"/>
    <mergeCell ref="R275:R277"/>
    <mergeCell ref="K275:K277"/>
    <mergeCell ref="L275:L277"/>
    <mergeCell ref="M275:M277"/>
    <mergeCell ref="N275:N277"/>
    <mergeCell ref="X275:X277"/>
    <mergeCell ref="Y275:Y277"/>
    <mergeCell ref="Z275:Z277"/>
    <mergeCell ref="S275:S277"/>
    <mergeCell ref="T275:T277"/>
    <mergeCell ref="U275:U277"/>
    <mergeCell ref="V275:V277"/>
    <mergeCell ref="AA275:AD275"/>
    <mergeCell ref="AB276:AC276"/>
    <mergeCell ref="AA277:AB278"/>
    <mergeCell ref="AC277:AD278"/>
    <mergeCell ref="A278:C278"/>
    <mergeCell ref="G278:K278"/>
    <mergeCell ref="L278:P278"/>
    <mergeCell ref="Q278:U278"/>
    <mergeCell ref="V278:Z278"/>
    <mergeCell ref="W275:W277"/>
    <mergeCell ref="A279:C279"/>
    <mergeCell ref="AA279:AB279"/>
    <mergeCell ref="AC279:AD279"/>
    <mergeCell ref="AU279:AU287"/>
    <mergeCell ref="A280:C280"/>
    <mergeCell ref="AA280:AB280"/>
    <mergeCell ref="AC280:AD280"/>
    <mergeCell ref="A281:C281"/>
    <mergeCell ref="AA281:AB281"/>
    <mergeCell ref="AC281:AD281"/>
    <mergeCell ref="AV279:AX287"/>
    <mergeCell ref="A282:C282"/>
    <mergeCell ref="AA282:AB282"/>
    <mergeCell ref="AC282:AD282"/>
    <mergeCell ref="A283:C283"/>
    <mergeCell ref="AA283:AB283"/>
    <mergeCell ref="AC283:AD283"/>
    <mergeCell ref="A284:C284"/>
    <mergeCell ref="AA284:AB284"/>
    <mergeCell ref="AC284:AD284"/>
    <mergeCell ref="AC288:AD288"/>
    <mergeCell ref="A285:C285"/>
    <mergeCell ref="AA285:AB285"/>
    <mergeCell ref="AC285:AD285"/>
    <mergeCell ref="A286:C286"/>
    <mergeCell ref="AA286:AB286"/>
    <mergeCell ref="AC286:AD286"/>
    <mergeCell ref="A289:C289"/>
    <mergeCell ref="AC289:AD289"/>
    <mergeCell ref="A290:C290"/>
    <mergeCell ref="AA290:AB290"/>
    <mergeCell ref="AC290:AD290"/>
    <mergeCell ref="A287:C287"/>
    <mergeCell ref="AA287:AB287"/>
    <mergeCell ref="AC287:AD287"/>
    <mergeCell ref="A288:C288"/>
    <mergeCell ref="AA288:AB288"/>
    <mergeCell ref="AV290:AX300"/>
    <mergeCell ref="A291:C291"/>
    <mergeCell ref="AA291:AB291"/>
    <mergeCell ref="AC291:AD291"/>
    <mergeCell ref="I293:J293"/>
    <mergeCell ref="L293:L294"/>
    <mergeCell ref="M293:N294"/>
    <mergeCell ref="O293:O294"/>
    <mergeCell ref="X293:Y293"/>
    <mergeCell ref="AA293:AA294"/>
    <mergeCell ref="AB293:AC294"/>
    <mergeCell ref="AD293:AD294"/>
    <mergeCell ref="I294:J294"/>
    <mergeCell ref="X294:Y294"/>
    <mergeCell ref="AU290:AU300"/>
    <mergeCell ref="G296:X296"/>
    <mergeCell ref="A300:AD300"/>
    <mergeCell ref="A297:B297"/>
    <mergeCell ref="I297:J297"/>
    <mergeCell ref="M297:N297"/>
    <mergeCell ref="P297:Q297"/>
    <mergeCell ref="X297:Y297"/>
    <mergeCell ref="AB297:AC297"/>
    <mergeCell ref="A298:B298"/>
    <mergeCell ref="I298:J298"/>
    <mergeCell ref="M298:N298"/>
    <mergeCell ref="P298:Q298"/>
    <mergeCell ref="X298:Y298"/>
    <mergeCell ref="AB298:AC298"/>
    <mergeCell ref="J307:W307"/>
    <mergeCell ref="AB307:AD307"/>
    <mergeCell ref="J308:W308"/>
    <mergeCell ref="AB308:AD308"/>
    <mergeCell ref="I299:J299"/>
    <mergeCell ref="M299:N299"/>
    <mergeCell ref="X299:Y299"/>
    <mergeCell ref="AB299:AC299"/>
    <mergeCell ref="AU308:AU311"/>
    <mergeCell ref="AV308:AX311"/>
    <mergeCell ref="A309:C309"/>
    <mergeCell ref="D309:D311"/>
    <mergeCell ref="E309:E311"/>
    <mergeCell ref="F309:F311"/>
    <mergeCell ref="G309:G311"/>
    <mergeCell ref="H309:H311"/>
    <mergeCell ref="I309:I311"/>
    <mergeCell ref="J309:J311"/>
    <mergeCell ref="Q309:Q311"/>
    <mergeCell ref="R309:R311"/>
    <mergeCell ref="K309:K311"/>
    <mergeCell ref="L309:L311"/>
    <mergeCell ref="M309:M311"/>
    <mergeCell ref="N309:N311"/>
    <mergeCell ref="W309:W311"/>
    <mergeCell ref="X309:X311"/>
    <mergeCell ref="Y309:Y311"/>
    <mergeCell ref="Z309:Z311"/>
    <mergeCell ref="S309:S311"/>
    <mergeCell ref="T309:T311"/>
    <mergeCell ref="U309:U311"/>
    <mergeCell ref="V309:V311"/>
    <mergeCell ref="AA309:AD309"/>
    <mergeCell ref="A310:C311"/>
    <mergeCell ref="AB310:AC310"/>
    <mergeCell ref="AA311:AB312"/>
    <mergeCell ref="AC311:AD312"/>
    <mergeCell ref="A312:C312"/>
    <mergeCell ref="G312:K312"/>
    <mergeCell ref="L312:P312"/>
    <mergeCell ref="Q312:U312"/>
    <mergeCell ref="V312:Z312"/>
    <mergeCell ref="AU313:AU321"/>
    <mergeCell ref="A314:C314"/>
    <mergeCell ref="AA314:AB314"/>
    <mergeCell ref="AC314:AD314"/>
    <mergeCell ref="A315:C315"/>
    <mergeCell ref="AA315:AB315"/>
    <mergeCell ref="AC315:AD315"/>
    <mergeCell ref="AA317:AB317"/>
    <mergeCell ref="AC317:AD317"/>
    <mergeCell ref="A318:C318"/>
    <mergeCell ref="AA318:AB318"/>
    <mergeCell ref="AC318:AD318"/>
    <mergeCell ref="A313:C313"/>
    <mergeCell ref="AA313:AB313"/>
    <mergeCell ref="AC313:AD313"/>
    <mergeCell ref="AA319:AB319"/>
    <mergeCell ref="AC319:AD319"/>
    <mergeCell ref="A320:C320"/>
    <mergeCell ref="AA320:AB320"/>
    <mergeCell ref="AC320:AD320"/>
    <mergeCell ref="AC316:AD316"/>
    <mergeCell ref="A317:C317"/>
    <mergeCell ref="A324:C324"/>
    <mergeCell ref="AA324:AB324"/>
    <mergeCell ref="AC324:AD324"/>
    <mergeCell ref="A321:C321"/>
    <mergeCell ref="AA321:AB321"/>
    <mergeCell ref="AC321:AD321"/>
    <mergeCell ref="A322:C322"/>
    <mergeCell ref="AA322:AB322"/>
    <mergeCell ref="AC322:AD322"/>
    <mergeCell ref="AV324:AX334"/>
    <mergeCell ref="A325:C325"/>
    <mergeCell ref="AA325:AB325"/>
    <mergeCell ref="AC325:AD325"/>
    <mergeCell ref="I327:J327"/>
    <mergeCell ref="L327:L328"/>
    <mergeCell ref="M327:N328"/>
    <mergeCell ref="O327:O328"/>
    <mergeCell ref="X327:Y327"/>
    <mergeCell ref="AA327:AA328"/>
    <mergeCell ref="AB327:AC328"/>
    <mergeCell ref="AD327:AD328"/>
    <mergeCell ref="I328:J328"/>
    <mergeCell ref="X328:Y328"/>
    <mergeCell ref="AU324:AU334"/>
    <mergeCell ref="AB332:AC332"/>
    <mergeCell ref="G330:X330"/>
    <mergeCell ref="A334:AD334"/>
    <mergeCell ref="AV2:AX5"/>
    <mergeCell ref="A38:C39"/>
    <mergeCell ref="A72:C73"/>
    <mergeCell ref="A106:C107"/>
    <mergeCell ref="A140:C141"/>
    <mergeCell ref="AB333:AC333"/>
    <mergeCell ref="AB331:AC331"/>
    <mergeCell ref="M332:N332"/>
    <mergeCell ref="X331:Y331"/>
    <mergeCell ref="I333:J333"/>
    <mergeCell ref="M333:N333"/>
    <mergeCell ref="X333:Y333"/>
    <mergeCell ref="A332:B332"/>
    <mergeCell ref="I332:J332"/>
    <mergeCell ref="A174:C175"/>
    <mergeCell ref="A208:C209"/>
    <mergeCell ref="A331:B331"/>
    <mergeCell ref="I331:J331"/>
    <mergeCell ref="M331:N331"/>
    <mergeCell ref="P331:Q331"/>
    <mergeCell ref="A323:C323"/>
    <mergeCell ref="A319:C319"/>
    <mergeCell ref="O309:O311"/>
    <mergeCell ref="P309:P311"/>
    <mergeCell ref="A242:C243"/>
    <mergeCell ref="A276:C277"/>
    <mergeCell ref="P332:Q332"/>
    <mergeCell ref="X332:Y332"/>
    <mergeCell ref="AV313:AX321"/>
    <mergeCell ref="A316:C316"/>
    <mergeCell ref="AA316:AB316"/>
    <mergeCell ref="AC323:AD323"/>
  </mergeCells>
  <printOptions gridLines="1" horizontalCentered="1"/>
  <pageMargins left="0.1968503937007874" right="0.1968503937007874" top="1.968503937007874" bottom="1.1811023622047245" header="0" footer="0.3937007874015748"/>
  <pageSetup horizontalDpi="300" verticalDpi="300" orientation="portrait" paperSize="9" scale="95" r:id="rId4"/>
  <headerFooter alignWithMargins="0">
    <oddFooter>&amp;CCOMPUTO TUBI ACCIAIO ZINCATO</oddFooter>
  </headerFooter>
  <colBreaks count="1" manualBreakCount="1">
    <brk id="30" max="1638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9"/>
  <dimension ref="A1:AP135"/>
  <sheetViews>
    <sheetView showZeros="0" zoomScale="85" zoomScaleNormal="85" workbookViewId="0" topLeftCell="A22">
      <selection activeCell="F3" sqref="F3:F5"/>
    </sheetView>
  </sheetViews>
  <sheetFormatPr defaultColWidth="9.140625" defaultRowHeight="12.75"/>
  <cols>
    <col min="1" max="2" width="3.140625" style="125" customWidth="1"/>
    <col min="3" max="3" width="3.00390625" style="13" customWidth="1"/>
    <col min="4" max="4" width="8.28125" style="13" customWidth="1"/>
    <col min="5" max="5" width="4.140625" style="13" customWidth="1"/>
    <col min="6" max="6" width="4.28125" style="13" customWidth="1"/>
    <col min="7" max="24" width="3.28125" style="13" customWidth="1"/>
    <col min="25" max="28" width="2.8515625" style="13" customWidth="1"/>
    <col min="29" max="29" width="3.28125" style="13" customWidth="1"/>
    <col min="30" max="31" width="3.28125" style="13" hidden="1" customWidth="1"/>
    <col min="32" max="32" width="4.7109375" style="13" hidden="1" customWidth="1"/>
    <col min="33" max="38" width="5.7109375" style="13" hidden="1" customWidth="1"/>
    <col min="39" max="16384" width="9.140625" style="13" customWidth="1"/>
  </cols>
  <sheetData>
    <row r="1" spans="1:38" ht="15" customHeight="1">
      <c r="A1" s="3" t="s">
        <v>2</v>
      </c>
      <c r="B1" s="4"/>
      <c r="C1" s="5"/>
      <c r="D1" s="6"/>
      <c r="E1" s="7"/>
      <c r="F1" s="7"/>
      <c r="G1" s="7"/>
      <c r="H1" s="8"/>
      <c r="I1" s="502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4"/>
      <c r="V1" s="9" t="s">
        <v>3</v>
      </c>
      <c r="W1" s="6"/>
      <c r="X1" s="10"/>
      <c r="Y1" s="11"/>
      <c r="Z1" s="505"/>
      <c r="AA1" s="506"/>
      <c r="AB1" s="507"/>
      <c r="AC1" s="12"/>
      <c r="AD1" s="12"/>
      <c r="AE1" s="12"/>
      <c r="AG1" s="15"/>
      <c r="AH1" s="15"/>
      <c r="AI1" s="15"/>
      <c r="AJ1" s="16"/>
      <c r="AK1" s="16"/>
      <c r="AL1" s="16"/>
    </row>
    <row r="2" spans="1:42" ht="15" customHeight="1" thickBot="1">
      <c r="A2" s="18" t="s">
        <v>56</v>
      </c>
      <c r="B2" s="19"/>
      <c r="C2" s="19"/>
      <c r="D2" s="19"/>
      <c r="E2" s="19"/>
      <c r="F2" s="19"/>
      <c r="G2" s="19"/>
      <c r="H2" s="20"/>
      <c r="I2" s="508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10"/>
      <c r="V2" s="21" t="s">
        <v>4</v>
      </c>
      <c r="W2" s="22"/>
      <c r="X2" s="23"/>
      <c r="Y2" s="24"/>
      <c r="Z2" s="511"/>
      <c r="AA2" s="512"/>
      <c r="AB2" s="513"/>
      <c r="AC2" s="25"/>
      <c r="AD2" s="26"/>
      <c r="AE2" s="26"/>
      <c r="AF2" s="27"/>
      <c r="AG2" s="28"/>
      <c r="AH2" s="28"/>
      <c r="AI2" s="28"/>
      <c r="AJ2" s="28"/>
      <c r="AK2" s="28"/>
      <c r="AL2" s="28"/>
      <c r="AM2" s="30"/>
      <c r="AN2" s="384" t="s">
        <v>5</v>
      </c>
      <c r="AO2" s="384"/>
      <c r="AP2" s="385"/>
    </row>
    <row r="3" spans="1:42" ht="18.75" customHeight="1">
      <c r="A3" s="568" t="s">
        <v>6</v>
      </c>
      <c r="B3" s="569"/>
      <c r="C3" s="570"/>
      <c r="D3" s="571" t="s">
        <v>57</v>
      </c>
      <c r="E3" s="574" t="s">
        <v>8</v>
      </c>
      <c r="F3" s="518" t="s">
        <v>71</v>
      </c>
      <c r="G3" s="520"/>
      <c r="H3" s="414"/>
      <c r="I3" s="414"/>
      <c r="J3" s="414"/>
      <c r="K3" s="414"/>
      <c r="L3" s="414"/>
      <c r="M3" s="414"/>
      <c r="N3" s="414"/>
      <c r="O3" s="417"/>
      <c r="P3" s="414"/>
      <c r="Q3" s="414"/>
      <c r="R3" s="414"/>
      <c r="S3" s="414"/>
      <c r="T3" s="414"/>
      <c r="U3" s="414"/>
      <c r="V3" s="414"/>
      <c r="W3" s="414"/>
      <c r="X3" s="581"/>
      <c r="Y3" s="556" t="s">
        <v>9</v>
      </c>
      <c r="Z3" s="557"/>
      <c r="AA3" s="557"/>
      <c r="AB3" s="558"/>
      <c r="AC3" s="31"/>
      <c r="AD3" s="32"/>
      <c r="AE3" s="33"/>
      <c r="AF3" s="34"/>
      <c r="AG3" s="559" t="s">
        <v>73</v>
      </c>
      <c r="AH3" s="562" t="s">
        <v>74</v>
      </c>
      <c r="AI3" s="563"/>
      <c r="AJ3" s="524" t="s">
        <v>58</v>
      </c>
      <c r="AK3" s="530" t="s">
        <v>16</v>
      </c>
      <c r="AL3" s="584" t="s">
        <v>17</v>
      </c>
      <c r="AM3" s="45"/>
      <c r="AN3" s="386"/>
      <c r="AO3" s="386"/>
      <c r="AP3" s="387"/>
    </row>
    <row r="4" spans="1:42" ht="12" customHeight="1">
      <c r="A4" s="390" t="s">
        <v>102</v>
      </c>
      <c r="B4" s="391"/>
      <c r="C4" s="392"/>
      <c r="D4" s="572"/>
      <c r="E4" s="575"/>
      <c r="F4" s="579"/>
      <c r="G4" s="521"/>
      <c r="H4" s="415"/>
      <c r="I4" s="415"/>
      <c r="J4" s="415"/>
      <c r="K4" s="415"/>
      <c r="L4" s="415"/>
      <c r="M4" s="415"/>
      <c r="N4" s="415"/>
      <c r="O4" s="418"/>
      <c r="P4" s="415"/>
      <c r="Q4" s="415"/>
      <c r="R4" s="415"/>
      <c r="S4" s="415"/>
      <c r="T4" s="415"/>
      <c r="U4" s="415"/>
      <c r="V4" s="415"/>
      <c r="W4" s="415"/>
      <c r="X4" s="582"/>
      <c r="Y4" s="47" t="s">
        <v>12</v>
      </c>
      <c r="Z4" s="472">
        <v>10</v>
      </c>
      <c r="AA4" s="473"/>
      <c r="AB4" s="48" t="s">
        <v>13</v>
      </c>
      <c r="AC4" s="49"/>
      <c r="AD4" s="50"/>
      <c r="AE4" s="51"/>
      <c r="AF4" s="34"/>
      <c r="AG4" s="560"/>
      <c r="AH4" s="564"/>
      <c r="AI4" s="565"/>
      <c r="AJ4" s="525"/>
      <c r="AK4" s="531"/>
      <c r="AL4" s="585"/>
      <c r="AM4" s="45"/>
      <c r="AN4" s="386"/>
      <c r="AO4" s="386"/>
      <c r="AP4" s="387"/>
    </row>
    <row r="5" spans="1:42" ht="12" customHeight="1">
      <c r="A5" s="393"/>
      <c r="B5" s="394"/>
      <c r="C5" s="395"/>
      <c r="D5" s="572"/>
      <c r="E5" s="576"/>
      <c r="F5" s="580"/>
      <c r="G5" s="522"/>
      <c r="H5" s="416"/>
      <c r="I5" s="416"/>
      <c r="J5" s="416"/>
      <c r="K5" s="416"/>
      <c r="L5" s="416"/>
      <c r="M5" s="416"/>
      <c r="N5" s="416"/>
      <c r="O5" s="419"/>
      <c r="P5" s="416"/>
      <c r="Q5" s="416"/>
      <c r="R5" s="416"/>
      <c r="S5" s="416"/>
      <c r="T5" s="416"/>
      <c r="U5" s="416"/>
      <c r="V5" s="416"/>
      <c r="W5" s="416"/>
      <c r="X5" s="583"/>
      <c r="Y5" s="474" t="s">
        <v>14</v>
      </c>
      <c r="Z5" s="475"/>
      <c r="AA5" s="478" t="s">
        <v>15</v>
      </c>
      <c r="AB5" s="479"/>
      <c r="AC5" s="63"/>
      <c r="AD5" s="50"/>
      <c r="AE5" s="51"/>
      <c r="AF5" s="34"/>
      <c r="AG5" s="560"/>
      <c r="AH5" s="566"/>
      <c r="AI5" s="567"/>
      <c r="AJ5" s="525"/>
      <c r="AK5" s="531"/>
      <c r="AL5" s="585"/>
      <c r="AM5" s="67"/>
      <c r="AN5" s="388"/>
      <c r="AO5" s="388"/>
      <c r="AP5" s="389"/>
    </row>
    <row r="6" spans="1:42" ht="12" customHeight="1">
      <c r="A6" s="482" t="s">
        <v>18</v>
      </c>
      <c r="B6" s="483"/>
      <c r="C6" s="555"/>
      <c r="D6" s="573"/>
      <c r="E6" s="68" t="s">
        <v>20</v>
      </c>
      <c r="F6" s="69" t="s">
        <v>21</v>
      </c>
      <c r="G6" s="484" t="s">
        <v>103</v>
      </c>
      <c r="H6" s="485"/>
      <c r="I6" s="485"/>
      <c r="J6" s="485"/>
      <c r="K6" s="485"/>
      <c r="L6" s="485"/>
      <c r="M6" s="485"/>
      <c r="N6" s="485"/>
      <c r="O6" s="486"/>
      <c r="P6" s="487" t="s">
        <v>104</v>
      </c>
      <c r="Q6" s="488"/>
      <c r="R6" s="488"/>
      <c r="S6" s="488"/>
      <c r="T6" s="488"/>
      <c r="U6" s="488"/>
      <c r="V6" s="488"/>
      <c r="W6" s="488"/>
      <c r="X6" s="490"/>
      <c r="Y6" s="476"/>
      <c r="Z6" s="477"/>
      <c r="AA6" s="480"/>
      <c r="AB6" s="481"/>
      <c r="AC6" s="63"/>
      <c r="AD6" s="70"/>
      <c r="AF6" s="71"/>
      <c r="AG6" s="561"/>
      <c r="AH6" s="76" t="s">
        <v>23</v>
      </c>
      <c r="AI6" s="77" t="s">
        <v>23</v>
      </c>
      <c r="AJ6" s="526"/>
      <c r="AK6" s="532"/>
      <c r="AL6" s="586"/>
      <c r="AO6" s="46"/>
      <c r="AP6" s="46"/>
    </row>
    <row r="7" spans="1:42" ht="12" customHeight="1">
      <c r="A7" s="496" t="s">
        <v>59</v>
      </c>
      <c r="B7" s="497"/>
      <c r="C7" s="577"/>
      <c r="D7" s="80"/>
      <c r="E7" s="81">
        <v>0.025</v>
      </c>
      <c r="F7" s="82">
        <v>0.0283</v>
      </c>
      <c r="G7" s="83"/>
      <c r="H7" s="84"/>
      <c r="I7" s="84"/>
      <c r="J7" s="84"/>
      <c r="K7" s="85"/>
      <c r="L7" s="84"/>
      <c r="M7" s="84"/>
      <c r="N7" s="85"/>
      <c r="O7" s="85"/>
      <c r="P7" s="86"/>
      <c r="Q7" s="85"/>
      <c r="R7" s="85"/>
      <c r="S7" s="85"/>
      <c r="T7" s="85"/>
      <c r="U7" s="85"/>
      <c r="V7" s="85"/>
      <c r="W7" s="85"/>
      <c r="X7" s="88"/>
      <c r="Y7" s="498">
        <f aca="true" t="shared" si="0" ref="Y7:Y14">(SUM(G7:O7))*(1+$Z$4/100)</f>
        <v>0</v>
      </c>
      <c r="Z7" s="499"/>
      <c r="AA7" s="500">
        <f aca="true" t="shared" si="1" ref="AA7:AA14">(SUM(P7:X7))*(1+$Z$4/100)</f>
        <v>0</v>
      </c>
      <c r="AB7" s="501"/>
      <c r="AC7" s="89"/>
      <c r="AD7" s="90">
        <f aca="true" t="shared" si="2" ref="AD7:AD14">SUM(G7:O7)</f>
        <v>0</v>
      </c>
      <c r="AE7" s="91">
        <f aca="true" t="shared" si="3" ref="AE7:AE14">SUM(P7:X7)</f>
        <v>0</v>
      </c>
      <c r="AG7" s="95">
        <v>0.0283</v>
      </c>
      <c r="AH7" s="93">
        <f aca="true" t="shared" si="4" ref="AH7:AH14">(SUM(G7:O7))*AG7</f>
        <v>0</v>
      </c>
      <c r="AI7" s="94">
        <f aca="true" t="shared" si="5" ref="AI7:AI14">(SUM(P7:X7))*AG7</f>
        <v>0</v>
      </c>
      <c r="AJ7" s="254">
        <f>IF($F15=0,2*3.14*(0.008/2),2*3.14*((0.008/2)+($F15/1000)))</f>
        <v>0.02512</v>
      </c>
      <c r="AK7" s="254">
        <f aca="true" t="shared" si="6" ref="AK7:AK14">+SUM(G7:O7)*AJ7</f>
        <v>0</v>
      </c>
      <c r="AL7" s="96">
        <f aca="true" t="shared" si="7" ref="AL7:AL14">+SUM(P7:X7)*AJ7</f>
        <v>0</v>
      </c>
      <c r="AM7" s="251"/>
      <c r="AN7" s="384" t="s">
        <v>105</v>
      </c>
      <c r="AO7" s="384"/>
      <c r="AP7" s="385"/>
    </row>
    <row r="8" spans="1:42" ht="12" customHeight="1">
      <c r="A8" s="412" t="s">
        <v>60</v>
      </c>
      <c r="B8" s="413"/>
      <c r="C8" s="554"/>
      <c r="D8" s="102"/>
      <c r="E8" s="103">
        <v>0.031</v>
      </c>
      <c r="F8" s="104">
        <v>0.0503</v>
      </c>
      <c r="G8" s="83"/>
      <c r="H8" s="84"/>
      <c r="I8" s="84"/>
      <c r="J8" s="84"/>
      <c r="K8" s="84"/>
      <c r="L8" s="84"/>
      <c r="M8" s="84"/>
      <c r="N8" s="84"/>
      <c r="O8" s="84"/>
      <c r="P8" s="83"/>
      <c r="Q8" s="84"/>
      <c r="R8" s="84"/>
      <c r="S8" s="84"/>
      <c r="T8" s="84"/>
      <c r="U8" s="84"/>
      <c r="V8" s="84"/>
      <c r="W8" s="84"/>
      <c r="X8" s="106"/>
      <c r="Y8" s="422">
        <f t="shared" si="0"/>
        <v>0</v>
      </c>
      <c r="Z8" s="423"/>
      <c r="AA8" s="432">
        <f t="shared" si="1"/>
        <v>0</v>
      </c>
      <c r="AB8" s="433"/>
      <c r="AC8" s="89"/>
      <c r="AD8" s="107">
        <f t="shared" si="2"/>
        <v>0</v>
      </c>
      <c r="AE8" s="108">
        <f t="shared" si="3"/>
        <v>0</v>
      </c>
      <c r="AG8" s="95">
        <v>0.0503</v>
      </c>
      <c r="AH8" s="93">
        <f t="shared" si="4"/>
        <v>0</v>
      </c>
      <c r="AI8" s="94">
        <f t="shared" si="5"/>
        <v>0</v>
      </c>
      <c r="AJ8" s="126">
        <f>IF($F15=0,2*3.14*(0.01/2),2*3.14*((0.01/2)+($F15/1000)))</f>
        <v>0.031400000000000004</v>
      </c>
      <c r="AK8" s="126">
        <f t="shared" si="6"/>
        <v>0</v>
      </c>
      <c r="AL8" s="95">
        <f t="shared" si="7"/>
        <v>0</v>
      </c>
      <c r="AM8" s="252"/>
      <c r="AN8" s="386"/>
      <c r="AO8" s="386"/>
      <c r="AP8" s="387"/>
    </row>
    <row r="9" spans="1:42" ht="12" customHeight="1">
      <c r="A9" s="412" t="s">
        <v>61</v>
      </c>
      <c r="B9" s="413"/>
      <c r="C9" s="554"/>
      <c r="D9" s="102" t="s">
        <v>25</v>
      </c>
      <c r="E9" s="103">
        <v>0.038</v>
      </c>
      <c r="F9" s="104">
        <v>0.0785</v>
      </c>
      <c r="G9" s="83"/>
      <c r="H9" s="84"/>
      <c r="I9" s="84"/>
      <c r="J9" s="84"/>
      <c r="K9" s="84"/>
      <c r="L9" s="84"/>
      <c r="M9" s="84"/>
      <c r="N9" s="84"/>
      <c r="O9" s="84"/>
      <c r="P9" s="83"/>
      <c r="Q9" s="84"/>
      <c r="R9" s="84"/>
      <c r="S9" s="84"/>
      <c r="T9" s="84"/>
      <c r="U9" s="84"/>
      <c r="V9" s="84"/>
      <c r="W9" s="84"/>
      <c r="X9" s="106"/>
      <c r="Y9" s="422">
        <f t="shared" si="0"/>
        <v>0</v>
      </c>
      <c r="Z9" s="423"/>
      <c r="AA9" s="432">
        <f t="shared" si="1"/>
        <v>0</v>
      </c>
      <c r="AB9" s="433"/>
      <c r="AC9" s="89"/>
      <c r="AD9" s="107">
        <f t="shared" si="2"/>
        <v>0</v>
      </c>
      <c r="AE9" s="108">
        <f t="shared" si="3"/>
        <v>0</v>
      </c>
      <c r="AG9" s="95">
        <v>0.0785</v>
      </c>
      <c r="AH9" s="93">
        <f t="shared" si="4"/>
        <v>0</v>
      </c>
      <c r="AI9" s="94">
        <f t="shared" si="5"/>
        <v>0</v>
      </c>
      <c r="AJ9" s="126">
        <f>IF($F15=0,2*3.14*(0.012/2),2*3.14*((0.012/2)+($F15/1000)))</f>
        <v>0.037680000000000005</v>
      </c>
      <c r="AK9" s="126">
        <f t="shared" si="6"/>
        <v>0</v>
      </c>
      <c r="AL9" s="95">
        <f t="shared" si="7"/>
        <v>0</v>
      </c>
      <c r="AM9" s="252"/>
      <c r="AN9" s="386"/>
      <c r="AO9" s="386"/>
      <c r="AP9" s="387"/>
    </row>
    <row r="10" spans="1:42" ht="12" customHeight="1">
      <c r="A10" s="412" t="s">
        <v>62</v>
      </c>
      <c r="B10" s="413"/>
      <c r="C10" s="554"/>
      <c r="D10" s="102" t="s">
        <v>26</v>
      </c>
      <c r="E10" s="103">
        <v>0.044</v>
      </c>
      <c r="F10" s="104">
        <v>0.1131</v>
      </c>
      <c r="G10" s="83"/>
      <c r="H10" s="84"/>
      <c r="I10" s="84"/>
      <c r="J10" s="84"/>
      <c r="K10" s="84"/>
      <c r="L10" s="84"/>
      <c r="M10" s="84"/>
      <c r="N10" s="84"/>
      <c r="O10" s="84"/>
      <c r="P10" s="83"/>
      <c r="Q10" s="84"/>
      <c r="R10" s="84"/>
      <c r="S10" s="84"/>
      <c r="T10" s="84"/>
      <c r="U10" s="84"/>
      <c r="V10" s="84"/>
      <c r="W10" s="84"/>
      <c r="X10" s="106"/>
      <c r="Y10" s="422">
        <f t="shared" si="0"/>
        <v>0</v>
      </c>
      <c r="Z10" s="423"/>
      <c r="AA10" s="432">
        <f t="shared" si="1"/>
        <v>0</v>
      </c>
      <c r="AB10" s="433"/>
      <c r="AC10" s="89"/>
      <c r="AD10" s="107">
        <f t="shared" si="2"/>
        <v>0</v>
      </c>
      <c r="AE10" s="108">
        <f t="shared" si="3"/>
        <v>0</v>
      </c>
      <c r="AG10" s="95">
        <v>0.1131</v>
      </c>
      <c r="AH10" s="93">
        <f t="shared" si="4"/>
        <v>0</v>
      </c>
      <c r="AI10" s="94">
        <f t="shared" si="5"/>
        <v>0</v>
      </c>
      <c r="AJ10" s="126">
        <f>IF($F15=0,2*3.14*(0.014/2),2*3.14*((0.014/2)+($F15/1000)))</f>
        <v>0.043960000000000006</v>
      </c>
      <c r="AK10" s="126">
        <f t="shared" si="6"/>
        <v>0</v>
      </c>
      <c r="AL10" s="95">
        <f t="shared" si="7"/>
        <v>0</v>
      </c>
      <c r="AM10" s="252"/>
      <c r="AN10" s="386"/>
      <c r="AO10" s="386"/>
      <c r="AP10" s="387"/>
    </row>
    <row r="11" spans="1:42" ht="12" customHeight="1">
      <c r="A11" s="412" t="s">
        <v>63</v>
      </c>
      <c r="B11" s="413"/>
      <c r="C11" s="554"/>
      <c r="D11" s="102"/>
      <c r="E11" s="103">
        <v>0.05</v>
      </c>
      <c r="F11" s="104">
        <v>0.1539</v>
      </c>
      <c r="G11" s="83"/>
      <c r="H11" s="84"/>
      <c r="I11" s="84"/>
      <c r="J11" s="84"/>
      <c r="K11" s="84"/>
      <c r="L11" s="84"/>
      <c r="M11" s="84"/>
      <c r="N11" s="84"/>
      <c r="O11" s="84"/>
      <c r="P11" s="83"/>
      <c r="Q11" s="84"/>
      <c r="R11" s="84"/>
      <c r="S11" s="84"/>
      <c r="T11" s="84"/>
      <c r="U11" s="84"/>
      <c r="V11" s="84"/>
      <c r="W11" s="84"/>
      <c r="X11" s="106"/>
      <c r="Y11" s="422">
        <f t="shared" si="0"/>
        <v>0</v>
      </c>
      <c r="Z11" s="423"/>
      <c r="AA11" s="432">
        <f t="shared" si="1"/>
        <v>0</v>
      </c>
      <c r="AB11" s="433"/>
      <c r="AC11" s="89"/>
      <c r="AD11" s="107">
        <f t="shared" si="2"/>
        <v>0</v>
      </c>
      <c r="AE11" s="108">
        <f t="shared" si="3"/>
        <v>0</v>
      </c>
      <c r="AG11" s="95">
        <v>0.1539</v>
      </c>
      <c r="AH11" s="93">
        <f t="shared" si="4"/>
        <v>0</v>
      </c>
      <c r="AI11" s="94">
        <f t="shared" si="5"/>
        <v>0</v>
      </c>
      <c r="AJ11" s="126">
        <f>IF($F15=0,2*3.14*(0.016/2),2*3.14*((0.016/2)+($F15/1000)))</f>
        <v>0.05024</v>
      </c>
      <c r="AK11" s="126">
        <f t="shared" si="6"/>
        <v>0</v>
      </c>
      <c r="AL11" s="95">
        <f t="shared" si="7"/>
        <v>0</v>
      </c>
      <c r="AM11" s="252"/>
      <c r="AN11" s="386"/>
      <c r="AO11" s="386"/>
      <c r="AP11" s="387"/>
    </row>
    <row r="12" spans="1:42" ht="12" customHeight="1">
      <c r="A12" s="494" t="s">
        <v>64</v>
      </c>
      <c r="B12" s="495"/>
      <c r="C12" s="578"/>
      <c r="D12" s="102" t="s">
        <v>65</v>
      </c>
      <c r="E12" s="103">
        <v>0.057</v>
      </c>
      <c r="F12" s="104">
        <v>0.2011</v>
      </c>
      <c r="G12" s="83"/>
      <c r="H12" s="84"/>
      <c r="I12" s="84"/>
      <c r="J12" s="84"/>
      <c r="K12" s="84"/>
      <c r="L12" s="84"/>
      <c r="M12" s="84"/>
      <c r="N12" s="84"/>
      <c r="O12" s="84"/>
      <c r="P12" s="83"/>
      <c r="Q12" s="84"/>
      <c r="R12" s="84"/>
      <c r="S12" s="84"/>
      <c r="T12" s="84"/>
      <c r="U12" s="84"/>
      <c r="V12" s="84"/>
      <c r="W12" s="84"/>
      <c r="X12" s="106"/>
      <c r="Y12" s="422">
        <f t="shared" si="0"/>
        <v>0</v>
      </c>
      <c r="Z12" s="423"/>
      <c r="AA12" s="432">
        <f t="shared" si="1"/>
        <v>0</v>
      </c>
      <c r="AB12" s="433"/>
      <c r="AC12" s="89"/>
      <c r="AD12" s="107">
        <f t="shared" si="2"/>
        <v>0</v>
      </c>
      <c r="AE12" s="108">
        <f t="shared" si="3"/>
        <v>0</v>
      </c>
      <c r="AG12" s="95">
        <v>0.2011</v>
      </c>
      <c r="AH12" s="93">
        <f t="shared" si="4"/>
        <v>0</v>
      </c>
      <c r="AI12" s="94">
        <f t="shared" si="5"/>
        <v>0</v>
      </c>
      <c r="AJ12" s="126">
        <f>IF($F15=0,2*3.14*(0.018/2),2*3.14*((0.018/2)+($F15/1000)))</f>
        <v>0.05652</v>
      </c>
      <c r="AK12" s="126">
        <f t="shared" si="6"/>
        <v>0</v>
      </c>
      <c r="AL12" s="95">
        <f t="shared" si="7"/>
        <v>0</v>
      </c>
      <c r="AM12" s="252"/>
      <c r="AN12" s="386"/>
      <c r="AO12" s="386"/>
      <c r="AP12" s="387"/>
    </row>
    <row r="13" spans="1:42" ht="12" customHeight="1">
      <c r="A13" s="412" t="s">
        <v>66</v>
      </c>
      <c r="B13" s="413"/>
      <c r="C13" s="554"/>
      <c r="D13" s="102" t="s">
        <v>27</v>
      </c>
      <c r="E13" s="103">
        <v>0.069</v>
      </c>
      <c r="F13" s="104">
        <v>0.284</v>
      </c>
      <c r="G13" s="83"/>
      <c r="H13" s="84"/>
      <c r="I13" s="84"/>
      <c r="J13" s="84"/>
      <c r="K13" s="84"/>
      <c r="L13" s="84"/>
      <c r="M13" s="84"/>
      <c r="N13" s="84"/>
      <c r="O13" s="84"/>
      <c r="P13" s="83"/>
      <c r="Q13" s="84"/>
      <c r="R13" s="84"/>
      <c r="S13" s="84"/>
      <c r="T13" s="84"/>
      <c r="U13" s="84"/>
      <c r="V13" s="84"/>
      <c r="W13" s="84"/>
      <c r="X13" s="106"/>
      <c r="Y13" s="422">
        <f t="shared" si="0"/>
        <v>0</v>
      </c>
      <c r="Z13" s="423"/>
      <c r="AA13" s="432">
        <f t="shared" si="1"/>
        <v>0</v>
      </c>
      <c r="AB13" s="433"/>
      <c r="AC13" s="89"/>
      <c r="AD13" s="107">
        <f t="shared" si="2"/>
        <v>0</v>
      </c>
      <c r="AE13" s="108">
        <f t="shared" si="3"/>
        <v>0</v>
      </c>
      <c r="AG13" s="95">
        <v>0.284</v>
      </c>
      <c r="AH13" s="93">
        <f t="shared" si="4"/>
        <v>0</v>
      </c>
      <c r="AI13" s="94">
        <f t="shared" si="5"/>
        <v>0</v>
      </c>
      <c r="AJ13" s="126">
        <f>IF($F15=0,2*3.14*(0.022/2),2*3.14*((0.022/2)+($F15/1000)))</f>
        <v>0.06908</v>
      </c>
      <c r="AK13" s="126">
        <f t="shared" si="6"/>
        <v>0</v>
      </c>
      <c r="AL13" s="95">
        <f t="shared" si="7"/>
        <v>0</v>
      </c>
      <c r="AM13" s="252"/>
      <c r="AN13" s="386"/>
      <c r="AO13" s="386"/>
      <c r="AP13" s="387"/>
    </row>
    <row r="14" spans="1:42" ht="12" customHeight="1" thickBot="1">
      <c r="A14" s="587" t="s">
        <v>67</v>
      </c>
      <c r="B14" s="588"/>
      <c r="C14" s="589"/>
      <c r="D14" s="255" t="s">
        <v>28</v>
      </c>
      <c r="E14" s="256">
        <v>0.088</v>
      </c>
      <c r="F14" s="257">
        <v>0.4908</v>
      </c>
      <c r="G14" s="83"/>
      <c r="H14" s="84"/>
      <c r="I14" s="84"/>
      <c r="J14" s="84"/>
      <c r="K14" s="84"/>
      <c r="L14" s="84"/>
      <c r="M14" s="84"/>
      <c r="N14" s="84"/>
      <c r="O14" s="84"/>
      <c r="P14" s="83"/>
      <c r="Q14" s="84"/>
      <c r="R14" s="84"/>
      <c r="S14" s="84"/>
      <c r="T14" s="84"/>
      <c r="U14" s="84"/>
      <c r="V14" s="84"/>
      <c r="W14" s="84"/>
      <c r="X14" s="106"/>
      <c r="Y14" s="550">
        <f t="shared" si="0"/>
        <v>0</v>
      </c>
      <c r="Z14" s="551"/>
      <c r="AA14" s="552">
        <f t="shared" si="1"/>
        <v>0</v>
      </c>
      <c r="AB14" s="553"/>
      <c r="AC14" s="89"/>
      <c r="AD14" s="132">
        <f t="shared" si="2"/>
        <v>0</v>
      </c>
      <c r="AE14" s="133">
        <f t="shared" si="3"/>
        <v>0</v>
      </c>
      <c r="AG14" s="258">
        <v>0.4908</v>
      </c>
      <c r="AH14" s="259">
        <f t="shared" si="4"/>
        <v>0</v>
      </c>
      <c r="AI14" s="260">
        <f t="shared" si="5"/>
        <v>0</v>
      </c>
      <c r="AJ14" s="261">
        <f>IF($F15=0,2*3.14*(0.028/2),2*3.14*((0.028/2)+($F15/1000)))</f>
        <v>0.08792000000000001</v>
      </c>
      <c r="AK14" s="261">
        <f t="shared" si="6"/>
        <v>0</v>
      </c>
      <c r="AL14" s="258">
        <f t="shared" si="7"/>
        <v>0</v>
      </c>
      <c r="AM14" s="252"/>
      <c r="AN14" s="386"/>
      <c r="AO14" s="386"/>
      <c r="AP14" s="387"/>
    </row>
    <row r="15" spans="1:42" s="155" customFormat="1" ht="14.1" customHeight="1">
      <c r="A15" s="262" t="s">
        <v>68</v>
      </c>
      <c r="B15" s="263"/>
      <c r="C15" s="264"/>
      <c r="D15" s="265"/>
      <c r="E15" s="266" t="s">
        <v>41</v>
      </c>
      <c r="F15" s="267"/>
      <c r="G15" s="268" t="s">
        <v>42</v>
      </c>
      <c r="H15" s="266" t="s">
        <v>33</v>
      </c>
      <c r="I15" s="545">
        <f>SUM(AK7:AK14)*(1+F16/100)</f>
        <v>0</v>
      </c>
      <c r="J15" s="545"/>
      <c r="K15" s="269" t="s">
        <v>24</v>
      </c>
      <c r="L15" s="535" t="s">
        <v>69</v>
      </c>
      <c r="M15" s="536"/>
      <c r="N15" s="537"/>
      <c r="O15" s="146" t="s">
        <v>35</v>
      </c>
      <c r="P15" s="150"/>
      <c r="Q15" s="150"/>
      <c r="R15" s="150"/>
      <c r="S15" s="150"/>
      <c r="T15" s="270"/>
      <c r="U15" s="271"/>
      <c r="V15" s="266" t="s">
        <v>33</v>
      </c>
      <c r="W15" s="546">
        <f>+SUM(AH7:AH14)*(1+T16/100)</f>
        <v>0</v>
      </c>
      <c r="X15" s="546"/>
      <c r="Y15" s="272" t="s">
        <v>23</v>
      </c>
      <c r="Z15" s="535" t="s">
        <v>69</v>
      </c>
      <c r="AA15" s="536"/>
      <c r="AB15" s="537"/>
      <c r="AC15" s="154"/>
      <c r="AG15" s="157"/>
      <c r="AJ15" s="156"/>
      <c r="AK15" s="156"/>
      <c r="AL15" s="156"/>
      <c r="AM15" s="45"/>
      <c r="AN15" s="386"/>
      <c r="AO15" s="386"/>
      <c r="AP15" s="387"/>
    </row>
    <row r="16" spans="1:42" s="155" customFormat="1" ht="14.1" customHeight="1" thickBot="1">
      <c r="A16" s="538" t="s">
        <v>36</v>
      </c>
      <c r="B16" s="539"/>
      <c r="C16" s="539"/>
      <c r="D16" s="539"/>
      <c r="E16" s="540"/>
      <c r="F16" s="273"/>
      <c r="G16" s="274" t="s">
        <v>13</v>
      </c>
      <c r="H16" s="162" t="s">
        <v>37</v>
      </c>
      <c r="I16" s="541">
        <f>SUM(AL7:AL14)*(1+F16/100)</f>
        <v>0</v>
      </c>
      <c r="J16" s="541"/>
      <c r="K16" s="275" t="s">
        <v>24</v>
      </c>
      <c r="L16" s="542">
        <f>+I15+I16</f>
        <v>0</v>
      </c>
      <c r="M16" s="543"/>
      <c r="N16" s="276" t="s">
        <v>24</v>
      </c>
      <c r="O16" s="158" t="s">
        <v>36</v>
      </c>
      <c r="P16" s="277"/>
      <c r="Q16" s="277"/>
      <c r="R16" s="277"/>
      <c r="S16" s="277"/>
      <c r="T16" s="160"/>
      <c r="U16" s="278" t="s">
        <v>13</v>
      </c>
      <c r="V16" s="162" t="s">
        <v>37</v>
      </c>
      <c r="W16" s="544">
        <f>+SUM(AI7:AI14)*(1+T16/100)</f>
        <v>0</v>
      </c>
      <c r="X16" s="544"/>
      <c r="Y16" s="166" t="s">
        <v>23</v>
      </c>
      <c r="Z16" s="533">
        <f>+W15+W16</f>
        <v>0</v>
      </c>
      <c r="AA16" s="534"/>
      <c r="AB16" s="167" t="s">
        <v>23</v>
      </c>
      <c r="AG16" s="157"/>
      <c r="AJ16" s="156"/>
      <c r="AK16" s="156"/>
      <c r="AL16" s="156"/>
      <c r="AM16" s="45"/>
      <c r="AN16" s="386"/>
      <c r="AO16" s="386"/>
      <c r="AP16" s="387"/>
    </row>
    <row r="17" spans="1:42" ht="3" customHeight="1" thickBot="1">
      <c r="A17" s="279"/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M17" s="281"/>
      <c r="AN17" s="386"/>
      <c r="AO17" s="386"/>
      <c r="AP17" s="387"/>
    </row>
    <row r="18" spans="1:42" ht="15" customHeight="1">
      <c r="A18" s="3" t="s">
        <v>2</v>
      </c>
      <c r="B18" s="4"/>
      <c r="C18" s="5"/>
      <c r="D18" s="6"/>
      <c r="E18" s="7"/>
      <c r="F18" s="7"/>
      <c r="G18" s="7"/>
      <c r="H18" s="8"/>
      <c r="I18" s="502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4"/>
      <c r="V18" s="9" t="s">
        <v>3</v>
      </c>
      <c r="W18" s="6"/>
      <c r="X18" s="10"/>
      <c r="Y18" s="11"/>
      <c r="Z18" s="505"/>
      <c r="AA18" s="506"/>
      <c r="AB18" s="507"/>
      <c r="AC18" s="12"/>
      <c r="AD18" s="12"/>
      <c r="AE18" s="12"/>
      <c r="AG18" s="15"/>
      <c r="AH18" s="15"/>
      <c r="AI18" s="15"/>
      <c r="AJ18" s="16"/>
      <c r="AK18" s="16"/>
      <c r="AL18" s="16"/>
      <c r="AM18" s="282"/>
      <c r="AN18" s="388"/>
      <c r="AO18" s="388"/>
      <c r="AP18" s="389"/>
    </row>
    <row r="19" spans="1:42" ht="15" customHeight="1" thickBot="1">
      <c r="A19" s="18" t="s">
        <v>56</v>
      </c>
      <c r="B19" s="19"/>
      <c r="C19" s="19"/>
      <c r="D19" s="19"/>
      <c r="E19" s="19"/>
      <c r="F19" s="19"/>
      <c r="G19" s="19"/>
      <c r="H19" s="20"/>
      <c r="I19" s="508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10"/>
      <c r="V19" s="21" t="s">
        <v>4</v>
      </c>
      <c r="W19" s="22"/>
      <c r="X19" s="23"/>
      <c r="Y19" s="24"/>
      <c r="Z19" s="511"/>
      <c r="AA19" s="512"/>
      <c r="AB19" s="513"/>
      <c r="AC19" s="25"/>
      <c r="AD19" s="26"/>
      <c r="AE19" s="26"/>
      <c r="AF19" s="27"/>
      <c r="AG19" s="28"/>
      <c r="AH19" s="28"/>
      <c r="AI19" s="28"/>
      <c r="AJ19" s="28"/>
      <c r="AK19" s="28"/>
      <c r="AL19" s="28"/>
      <c r="AM19" s="101"/>
      <c r="AN19" s="46"/>
      <c r="AO19" s="46"/>
      <c r="AP19" s="46"/>
    </row>
    <row r="20" spans="1:42" ht="18.75" customHeight="1">
      <c r="A20" s="568" t="s">
        <v>6</v>
      </c>
      <c r="B20" s="569"/>
      <c r="C20" s="570"/>
      <c r="D20" s="571" t="s">
        <v>57</v>
      </c>
      <c r="E20" s="574" t="s">
        <v>8</v>
      </c>
      <c r="F20" s="518" t="s">
        <v>71</v>
      </c>
      <c r="G20" s="520"/>
      <c r="H20" s="414"/>
      <c r="I20" s="414"/>
      <c r="J20" s="414"/>
      <c r="K20" s="414"/>
      <c r="L20" s="414"/>
      <c r="M20" s="414"/>
      <c r="N20" s="414"/>
      <c r="O20" s="417"/>
      <c r="P20" s="414"/>
      <c r="Q20" s="414"/>
      <c r="R20" s="414"/>
      <c r="S20" s="414"/>
      <c r="T20" s="414"/>
      <c r="U20" s="414"/>
      <c r="V20" s="414"/>
      <c r="W20" s="414"/>
      <c r="X20" s="581"/>
      <c r="Y20" s="556" t="s">
        <v>9</v>
      </c>
      <c r="Z20" s="557"/>
      <c r="AA20" s="557"/>
      <c r="AB20" s="558"/>
      <c r="AC20" s="31"/>
      <c r="AD20" s="32"/>
      <c r="AE20" s="33"/>
      <c r="AF20" s="34"/>
      <c r="AG20" s="559" t="s">
        <v>73</v>
      </c>
      <c r="AH20" s="562" t="s">
        <v>74</v>
      </c>
      <c r="AI20" s="563"/>
      <c r="AJ20" s="524" t="s">
        <v>58</v>
      </c>
      <c r="AK20" s="530" t="s">
        <v>16</v>
      </c>
      <c r="AL20" s="527" t="s">
        <v>17</v>
      </c>
      <c r="AM20" s="30"/>
      <c r="AN20" s="384" t="s">
        <v>70</v>
      </c>
      <c r="AO20" s="384"/>
      <c r="AP20" s="385"/>
    </row>
    <row r="21" spans="1:42" ht="12" customHeight="1">
      <c r="A21" s="390" t="s">
        <v>106</v>
      </c>
      <c r="B21" s="391"/>
      <c r="C21" s="392"/>
      <c r="D21" s="572"/>
      <c r="E21" s="575"/>
      <c r="F21" s="579"/>
      <c r="G21" s="521"/>
      <c r="H21" s="415"/>
      <c r="I21" s="415"/>
      <c r="J21" s="415"/>
      <c r="K21" s="415"/>
      <c r="L21" s="415"/>
      <c r="M21" s="415"/>
      <c r="N21" s="415"/>
      <c r="O21" s="418"/>
      <c r="P21" s="415"/>
      <c r="Q21" s="415"/>
      <c r="R21" s="415"/>
      <c r="S21" s="415"/>
      <c r="T21" s="415"/>
      <c r="U21" s="415"/>
      <c r="V21" s="415"/>
      <c r="W21" s="415"/>
      <c r="X21" s="582"/>
      <c r="Y21" s="47" t="s">
        <v>12</v>
      </c>
      <c r="Z21" s="472">
        <v>10</v>
      </c>
      <c r="AA21" s="473"/>
      <c r="AB21" s="48" t="s">
        <v>13</v>
      </c>
      <c r="AC21" s="49"/>
      <c r="AD21" s="50"/>
      <c r="AE21" s="51"/>
      <c r="AF21" s="34"/>
      <c r="AG21" s="560"/>
      <c r="AH21" s="564"/>
      <c r="AI21" s="565"/>
      <c r="AJ21" s="525"/>
      <c r="AK21" s="531"/>
      <c r="AL21" s="528"/>
      <c r="AM21" s="45"/>
      <c r="AN21" s="386"/>
      <c r="AO21" s="386"/>
      <c r="AP21" s="387"/>
    </row>
    <row r="22" spans="1:42" ht="12" customHeight="1">
      <c r="A22" s="393"/>
      <c r="B22" s="394"/>
      <c r="C22" s="395"/>
      <c r="D22" s="572"/>
      <c r="E22" s="576"/>
      <c r="F22" s="580"/>
      <c r="G22" s="522"/>
      <c r="H22" s="416"/>
      <c r="I22" s="416"/>
      <c r="J22" s="416"/>
      <c r="K22" s="416"/>
      <c r="L22" s="416"/>
      <c r="M22" s="416"/>
      <c r="N22" s="416"/>
      <c r="O22" s="419"/>
      <c r="P22" s="416"/>
      <c r="Q22" s="416"/>
      <c r="R22" s="416"/>
      <c r="S22" s="416"/>
      <c r="T22" s="416"/>
      <c r="U22" s="416"/>
      <c r="V22" s="416"/>
      <c r="W22" s="416"/>
      <c r="X22" s="583"/>
      <c r="Y22" s="474" t="s">
        <v>14</v>
      </c>
      <c r="Z22" s="475"/>
      <c r="AA22" s="478" t="s">
        <v>15</v>
      </c>
      <c r="AB22" s="479"/>
      <c r="AC22" s="63"/>
      <c r="AD22" s="50"/>
      <c r="AE22" s="51"/>
      <c r="AF22" s="34"/>
      <c r="AG22" s="560"/>
      <c r="AH22" s="566"/>
      <c r="AI22" s="567"/>
      <c r="AJ22" s="525"/>
      <c r="AK22" s="531"/>
      <c r="AL22" s="528"/>
      <c r="AM22" s="45"/>
      <c r="AN22" s="386"/>
      <c r="AO22" s="386"/>
      <c r="AP22" s="387"/>
    </row>
    <row r="23" spans="1:42" ht="12" customHeight="1">
      <c r="A23" s="482" t="s">
        <v>18</v>
      </c>
      <c r="B23" s="483"/>
      <c r="C23" s="555"/>
      <c r="D23" s="573"/>
      <c r="E23" s="68" t="s">
        <v>20</v>
      </c>
      <c r="F23" s="69" t="s">
        <v>21</v>
      </c>
      <c r="G23" s="484" t="s">
        <v>103</v>
      </c>
      <c r="H23" s="485"/>
      <c r="I23" s="485"/>
      <c r="J23" s="485"/>
      <c r="K23" s="485"/>
      <c r="L23" s="485"/>
      <c r="M23" s="485"/>
      <c r="N23" s="485"/>
      <c r="O23" s="486"/>
      <c r="P23" s="487" t="s">
        <v>104</v>
      </c>
      <c r="Q23" s="488"/>
      <c r="R23" s="488"/>
      <c r="S23" s="488"/>
      <c r="T23" s="488"/>
      <c r="U23" s="488"/>
      <c r="V23" s="488"/>
      <c r="W23" s="488"/>
      <c r="X23" s="490"/>
      <c r="Y23" s="476"/>
      <c r="Z23" s="477"/>
      <c r="AA23" s="480"/>
      <c r="AB23" s="481"/>
      <c r="AC23" s="63"/>
      <c r="AD23" s="70"/>
      <c r="AF23" s="71"/>
      <c r="AG23" s="561"/>
      <c r="AH23" s="76" t="s">
        <v>23</v>
      </c>
      <c r="AI23" s="77" t="s">
        <v>23</v>
      </c>
      <c r="AJ23" s="526"/>
      <c r="AK23" s="532"/>
      <c r="AL23" s="529"/>
      <c r="AM23" s="281"/>
      <c r="AN23" s="386"/>
      <c r="AO23" s="386"/>
      <c r="AP23" s="387"/>
    </row>
    <row r="24" spans="1:42" ht="12" customHeight="1">
      <c r="A24" s="496" t="s">
        <v>59</v>
      </c>
      <c r="B24" s="497"/>
      <c r="C24" s="577"/>
      <c r="D24" s="80"/>
      <c r="E24" s="81">
        <v>0.025</v>
      </c>
      <c r="F24" s="82">
        <v>0.0283</v>
      </c>
      <c r="G24" s="83"/>
      <c r="H24" s="84"/>
      <c r="I24" s="84"/>
      <c r="J24" s="84"/>
      <c r="K24" s="85"/>
      <c r="L24" s="84"/>
      <c r="M24" s="84"/>
      <c r="N24" s="85"/>
      <c r="O24" s="85"/>
      <c r="P24" s="86"/>
      <c r="Q24" s="85"/>
      <c r="R24" s="85"/>
      <c r="S24" s="85"/>
      <c r="T24" s="85"/>
      <c r="U24" s="85"/>
      <c r="V24" s="85"/>
      <c r="W24" s="85"/>
      <c r="X24" s="88"/>
      <c r="Y24" s="498">
        <f aca="true" t="shared" si="8" ref="Y24:Y31">(SUM(G24:O24))*(1+$Z$21/100)</f>
        <v>0</v>
      </c>
      <c r="Z24" s="499"/>
      <c r="AA24" s="500">
        <f aca="true" t="shared" si="9" ref="AA24:AA31">(SUM(P24:X24))*(1+$Z$21/100)</f>
        <v>0</v>
      </c>
      <c r="AB24" s="501"/>
      <c r="AC24" s="89"/>
      <c r="AD24" s="90">
        <f aca="true" t="shared" si="10" ref="AD24:AD31">SUM(G24:O24)</f>
        <v>0</v>
      </c>
      <c r="AE24" s="91">
        <f aca="true" t="shared" si="11" ref="AE24:AE31">SUM(P24:X24)</f>
        <v>0</v>
      </c>
      <c r="AG24" s="95">
        <v>0.0283</v>
      </c>
      <c r="AH24" s="93">
        <f aca="true" t="shared" si="12" ref="AH24:AH31">(SUM(G24:O24))*AG24</f>
        <v>0</v>
      </c>
      <c r="AI24" s="94">
        <f aca="true" t="shared" si="13" ref="AI24:AI31">(SUM(P24:X24))*AG24</f>
        <v>0</v>
      </c>
      <c r="AJ24" s="254">
        <f>IF($F32=0,2*3.14*(0.008/2),2*3.14*((0.008/2)+($F32/1000)))</f>
        <v>0.02512</v>
      </c>
      <c r="AK24" s="254">
        <f aca="true" t="shared" si="14" ref="AK24:AK31">+SUM(G24:O24)*AJ24</f>
        <v>0</v>
      </c>
      <c r="AL24" s="96">
        <f aca="true" t="shared" si="15" ref="AL24:AL31">+SUM(P24:X24)*AJ24</f>
        <v>0</v>
      </c>
      <c r="AM24" s="252"/>
      <c r="AN24" s="386"/>
      <c r="AO24" s="386"/>
      <c r="AP24" s="387"/>
    </row>
    <row r="25" spans="1:42" ht="12" customHeight="1">
      <c r="A25" s="412" t="s">
        <v>60</v>
      </c>
      <c r="B25" s="413"/>
      <c r="C25" s="554"/>
      <c r="D25" s="102"/>
      <c r="E25" s="103">
        <v>0.031</v>
      </c>
      <c r="F25" s="104">
        <v>0.0503</v>
      </c>
      <c r="G25" s="83"/>
      <c r="H25" s="84"/>
      <c r="I25" s="84"/>
      <c r="J25" s="84"/>
      <c r="K25" s="84"/>
      <c r="L25" s="84"/>
      <c r="M25" s="84"/>
      <c r="N25" s="84"/>
      <c r="O25" s="84"/>
      <c r="P25" s="83"/>
      <c r="Q25" s="84"/>
      <c r="R25" s="84"/>
      <c r="S25" s="84"/>
      <c r="T25" s="84"/>
      <c r="U25" s="84"/>
      <c r="V25" s="84"/>
      <c r="W25" s="84"/>
      <c r="X25" s="106"/>
      <c r="Y25" s="422">
        <f t="shared" si="8"/>
        <v>0</v>
      </c>
      <c r="Z25" s="423"/>
      <c r="AA25" s="432">
        <f t="shared" si="9"/>
        <v>0</v>
      </c>
      <c r="AB25" s="433"/>
      <c r="AC25" s="89"/>
      <c r="AD25" s="107">
        <f t="shared" si="10"/>
        <v>0</v>
      </c>
      <c r="AE25" s="108">
        <f t="shared" si="11"/>
        <v>0</v>
      </c>
      <c r="AG25" s="95">
        <v>0.0503</v>
      </c>
      <c r="AH25" s="93">
        <f t="shared" si="12"/>
        <v>0</v>
      </c>
      <c r="AI25" s="94">
        <f t="shared" si="13"/>
        <v>0</v>
      </c>
      <c r="AJ25" s="126">
        <f>IF($F32=0,2*3.14*(0.01/2),2*3.14*((0.01/2)+($F32/1000)))</f>
        <v>0.031400000000000004</v>
      </c>
      <c r="AK25" s="126">
        <f t="shared" si="14"/>
        <v>0</v>
      </c>
      <c r="AL25" s="95">
        <f t="shared" si="15"/>
        <v>0</v>
      </c>
      <c r="AM25" s="252"/>
      <c r="AN25" s="386"/>
      <c r="AO25" s="386"/>
      <c r="AP25" s="387"/>
    </row>
    <row r="26" spans="1:42" ht="12" customHeight="1">
      <c r="A26" s="412" t="s">
        <v>61</v>
      </c>
      <c r="B26" s="413"/>
      <c r="C26" s="554"/>
      <c r="D26" s="102" t="s">
        <v>25</v>
      </c>
      <c r="E26" s="103">
        <v>0.038</v>
      </c>
      <c r="F26" s="104">
        <v>0.0785</v>
      </c>
      <c r="G26" s="83"/>
      <c r="H26" s="84"/>
      <c r="I26" s="84"/>
      <c r="J26" s="84"/>
      <c r="K26" s="84"/>
      <c r="L26" s="84"/>
      <c r="M26" s="84"/>
      <c r="N26" s="84"/>
      <c r="O26" s="84"/>
      <c r="P26" s="83"/>
      <c r="Q26" s="84"/>
      <c r="R26" s="84"/>
      <c r="S26" s="84"/>
      <c r="T26" s="84"/>
      <c r="U26" s="84"/>
      <c r="V26" s="84"/>
      <c r="W26" s="84"/>
      <c r="X26" s="106"/>
      <c r="Y26" s="422">
        <f t="shared" si="8"/>
        <v>0</v>
      </c>
      <c r="Z26" s="423"/>
      <c r="AA26" s="432">
        <f t="shared" si="9"/>
        <v>0</v>
      </c>
      <c r="AB26" s="433"/>
      <c r="AC26" s="89"/>
      <c r="AD26" s="107">
        <f t="shared" si="10"/>
        <v>0</v>
      </c>
      <c r="AE26" s="108">
        <f t="shared" si="11"/>
        <v>0</v>
      </c>
      <c r="AG26" s="95">
        <v>0.0785</v>
      </c>
      <c r="AH26" s="93">
        <f t="shared" si="12"/>
        <v>0</v>
      </c>
      <c r="AI26" s="94">
        <f t="shared" si="13"/>
        <v>0</v>
      </c>
      <c r="AJ26" s="126">
        <f>IF($F32=0,2*3.14*(0.012/2),2*3.14*((0.012/2)+($F32/1000)))</f>
        <v>0.037680000000000005</v>
      </c>
      <c r="AK26" s="126">
        <f t="shared" si="14"/>
        <v>0</v>
      </c>
      <c r="AL26" s="95">
        <f t="shared" si="15"/>
        <v>0</v>
      </c>
      <c r="AM26" s="252"/>
      <c r="AN26" s="386"/>
      <c r="AO26" s="386"/>
      <c r="AP26" s="387"/>
    </row>
    <row r="27" spans="1:42" ht="12" customHeight="1">
      <c r="A27" s="412" t="s">
        <v>62</v>
      </c>
      <c r="B27" s="413"/>
      <c r="C27" s="554"/>
      <c r="D27" s="102" t="s">
        <v>26</v>
      </c>
      <c r="E27" s="103">
        <v>0.044</v>
      </c>
      <c r="F27" s="104">
        <v>0.1131</v>
      </c>
      <c r="G27" s="83"/>
      <c r="H27" s="84"/>
      <c r="I27" s="84"/>
      <c r="J27" s="84"/>
      <c r="K27" s="84"/>
      <c r="L27" s="84"/>
      <c r="M27" s="84"/>
      <c r="N27" s="84"/>
      <c r="O27" s="84"/>
      <c r="P27" s="83"/>
      <c r="Q27" s="84"/>
      <c r="R27" s="84"/>
      <c r="S27" s="84"/>
      <c r="T27" s="84"/>
      <c r="U27" s="84"/>
      <c r="V27" s="84"/>
      <c r="W27" s="84"/>
      <c r="X27" s="106"/>
      <c r="Y27" s="422">
        <f t="shared" si="8"/>
        <v>0</v>
      </c>
      <c r="Z27" s="423"/>
      <c r="AA27" s="432">
        <f t="shared" si="9"/>
        <v>0</v>
      </c>
      <c r="AB27" s="433"/>
      <c r="AC27" s="89"/>
      <c r="AD27" s="107">
        <f t="shared" si="10"/>
        <v>0</v>
      </c>
      <c r="AE27" s="108">
        <f t="shared" si="11"/>
        <v>0</v>
      </c>
      <c r="AG27" s="95">
        <v>0.1131</v>
      </c>
      <c r="AH27" s="93">
        <f t="shared" si="12"/>
        <v>0</v>
      </c>
      <c r="AI27" s="94">
        <f t="shared" si="13"/>
        <v>0</v>
      </c>
      <c r="AJ27" s="126">
        <f>IF($F32=0,2*3.14*(0.014/2),2*3.14*((0.014/2)+($F32/1000)))</f>
        <v>0.043960000000000006</v>
      </c>
      <c r="AK27" s="126">
        <f t="shared" si="14"/>
        <v>0</v>
      </c>
      <c r="AL27" s="95">
        <f t="shared" si="15"/>
        <v>0</v>
      </c>
      <c r="AM27" s="252"/>
      <c r="AN27" s="386"/>
      <c r="AO27" s="386"/>
      <c r="AP27" s="387"/>
    </row>
    <row r="28" spans="1:42" ht="12" customHeight="1">
      <c r="A28" s="412" t="s">
        <v>63</v>
      </c>
      <c r="B28" s="413"/>
      <c r="C28" s="554"/>
      <c r="D28" s="102"/>
      <c r="E28" s="103">
        <v>0.05</v>
      </c>
      <c r="F28" s="104">
        <v>0.1539</v>
      </c>
      <c r="G28" s="83"/>
      <c r="H28" s="84"/>
      <c r="I28" s="84"/>
      <c r="J28" s="84"/>
      <c r="K28" s="84"/>
      <c r="L28" s="84"/>
      <c r="M28" s="84"/>
      <c r="N28" s="84"/>
      <c r="O28" s="84"/>
      <c r="P28" s="83"/>
      <c r="Q28" s="84"/>
      <c r="R28" s="84"/>
      <c r="S28" s="84"/>
      <c r="T28" s="84"/>
      <c r="U28" s="84"/>
      <c r="V28" s="84"/>
      <c r="W28" s="84"/>
      <c r="X28" s="106"/>
      <c r="Y28" s="422">
        <f t="shared" si="8"/>
        <v>0</v>
      </c>
      <c r="Z28" s="423"/>
      <c r="AA28" s="432">
        <f t="shared" si="9"/>
        <v>0</v>
      </c>
      <c r="AB28" s="433"/>
      <c r="AC28" s="89"/>
      <c r="AD28" s="107">
        <f t="shared" si="10"/>
        <v>0</v>
      </c>
      <c r="AE28" s="108">
        <f t="shared" si="11"/>
        <v>0</v>
      </c>
      <c r="AG28" s="95">
        <v>0.1539</v>
      </c>
      <c r="AH28" s="93">
        <f t="shared" si="12"/>
        <v>0</v>
      </c>
      <c r="AI28" s="94">
        <f t="shared" si="13"/>
        <v>0</v>
      </c>
      <c r="AJ28" s="126">
        <f>IF($F32=0,2*3.14*(0.016/2),2*3.14*((0.016/2)+($F32/1000)))</f>
        <v>0.05024</v>
      </c>
      <c r="AK28" s="126">
        <f t="shared" si="14"/>
        <v>0</v>
      </c>
      <c r="AL28" s="95">
        <f t="shared" si="15"/>
        <v>0</v>
      </c>
      <c r="AM28" s="252"/>
      <c r="AN28" s="386"/>
      <c r="AO28" s="386"/>
      <c r="AP28" s="387"/>
    </row>
    <row r="29" spans="1:42" ht="12" customHeight="1">
      <c r="A29" s="494" t="s">
        <v>64</v>
      </c>
      <c r="B29" s="495"/>
      <c r="C29" s="578"/>
      <c r="D29" s="102" t="s">
        <v>65</v>
      </c>
      <c r="E29" s="103">
        <v>0.057</v>
      </c>
      <c r="F29" s="104">
        <v>0.2011</v>
      </c>
      <c r="G29" s="83"/>
      <c r="H29" s="84"/>
      <c r="I29" s="84"/>
      <c r="J29" s="84"/>
      <c r="K29" s="84"/>
      <c r="L29" s="84"/>
      <c r="M29" s="84"/>
      <c r="N29" s="84"/>
      <c r="O29" s="84"/>
      <c r="P29" s="83"/>
      <c r="Q29" s="84"/>
      <c r="R29" s="84"/>
      <c r="S29" s="84"/>
      <c r="T29" s="84"/>
      <c r="U29" s="84"/>
      <c r="V29" s="84"/>
      <c r="W29" s="84"/>
      <c r="X29" s="106"/>
      <c r="Y29" s="422">
        <f t="shared" si="8"/>
        <v>0</v>
      </c>
      <c r="Z29" s="423"/>
      <c r="AA29" s="432">
        <f t="shared" si="9"/>
        <v>0</v>
      </c>
      <c r="AB29" s="433"/>
      <c r="AC29" s="89"/>
      <c r="AD29" s="107">
        <f t="shared" si="10"/>
        <v>0</v>
      </c>
      <c r="AE29" s="108">
        <f t="shared" si="11"/>
        <v>0</v>
      </c>
      <c r="AG29" s="95">
        <v>0.2011</v>
      </c>
      <c r="AH29" s="93">
        <f t="shared" si="12"/>
        <v>0</v>
      </c>
      <c r="AI29" s="94">
        <f t="shared" si="13"/>
        <v>0</v>
      </c>
      <c r="AJ29" s="126">
        <f>IF($F32=0,2*3.14*(0.018/2),2*3.14*((0.018/2)+($F32/1000)))</f>
        <v>0.05652</v>
      </c>
      <c r="AK29" s="126">
        <f t="shared" si="14"/>
        <v>0</v>
      </c>
      <c r="AL29" s="95">
        <f t="shared" si="15"/>
        <v>0</v>
      </c>
      <c r="AM29" s="252"/>
      <c r="AN29" s="386"/>
      <c r="AO29" s="386"/>
      <c r="AP29" s="387"/>
    </row>
    <row r="30" spans="1:42" ht="12" customHeight="1">
      <c r="A30" s="412" t="s">
        <v>66</v>
      </c>
      <c r="B30" s="413"/>
      <c r="C30" s="554"/>
      <c r="D30" s="102" t="s">
        <v>27</v>
      </c>
      <c r="E30" s="103">
        <v>0.069</v>
      </c>
      <c r="F30" s="104">
        <v>0.284</v>
      </c>
      <c r="G30" s="83"/>
      <c r="H30" s="84"/>
      <c r="I30" s="84"/>
      <c r="J30" s="84"/>
      <c r="K30" s="84"/>
      <c r="L30" s="84"/>
      <c r="M30" s="84"/>
      <c r="N30" s="84"/>
      <c r="O30" s="84"/>
      <c r="P30" s="83"/>
      <c r="Q30" s="84"/>
      <c r="R30" s="84"/>
      <c r="S30" s="84"/>
      <c r="T30" s="84"/>
      <c r="U30" s="84"/>
      <c r="V30" s="84"/>
      <c r="W30" s="84"/>
      <c r="X30" s="106"/>
      <c r="Y30" s="422">
        <f t="shared" si="8"/>
        <v>0</v>
      </c>
      <c r="Z30" s="423"/>
      <c r="AA30" s="432">
        <f t="shared" si="9"/>
        <v>0</v>
      </c>
      <c r="AB30" s="433"/>
      <c r="AC30" s="89"/>
      <c r="AD30" s="107">
        <f t="shared" si="10"/>
        <v>0</v>
      </c>
      <c r="AE30" s="108">
        <f t="shared" si="11"/>
        <v>0</v>
      </c>
      <c r="AG30" s="95">
        <v>0.284</v>
      </c>
      <c r="AH30" s="93">
        <f t="shared" si="12"/>
        <v>0</v>
      </c>
      <c r="AI30" s="94">
        <f t="shared" si="13"/>
        <v>0</v>
      </c>
      <c r="AJ30" s="126">
        <f>IF($F32=0,2*3.14*(0.022/2),2*3.14*((0.022/2)+($F32/1000)))</f>
        <v>0.06908</v>
      </c>
      <c r="AK30" s="126">
        <f t="shared" si="14"/>
        <v>0</v>
      </c>
      <c r="AL30" s="95">
        <f t="shared" si="15"/>
        <v>0</v>
      </c>
      <c r="AM30" s="252"/>
      <c r="AN30" s="386"/>
      <c r="AO30" s="386"/>
      <c r="AP30" s="387"/>
    </row>
    <row r="31" spans="1:42" ht="12" customHeight="1" thickBot="1">
      <c r="A31" s="547" t="s">
        <v>67</v>
      </c>
      <c r="B31" s="548"/>
      <c r="C31" s="549"/>
      <c r="D31" s="102" t="s">
        <v>28</v>
      </c>
      <c r="E31" s="103">
        <v>0.088</v>
      </c>
      <c r="F31" s="104">
        <v>0.4908</v>
      </c>
      <c r="G31" s="83"/>
      <c r="H31" s="84"/>
      <c r="I31" s="84"/>
      <c r="J31" s="84"/>
      <c r="K31" s="131"/>
      <c r="L31" s="84"/>
      <c r="M31" s="84"/>
      <c r="N31" s="84"/>
      <c r="O31" s="84"/>
      <c r="P31" s="83"/>
      <c r="Q31" s="84"/>
      <c r="R31" s="84"/>
      <c r="S31" s="84"/>
      <c r="T31" s="131"/>
      <c r="U31" s="84"/>
      <c r="V31" s="84"/>
      <c r="W31" s="84"/>
      <c r="X31" s="106"/>
      <c r="Y31" s="550">
        <f t="shared" si="8"/>
        <v>0</v>
      </c>
      <c r="Z31" s="551"/>
      <c r="AA31" s="552">
        <f t="shared" si="9"/>
        <v>0</v>
      </c>
      <c r="AB31" s="553"/>
      <c r="AC31" s="89"/>
      <c r="AD31" s="132">
        <f t="shared" si="10"/>
        <v>0</v>
      </c>
      <c r="AE31" s="133">
        <f t="shared" si="11"/>
        <v>0</v>
      </c>
      <c r="AG31" s="258">
        <v>0.4908</v>
      </c>
      <c r="AH31" s="259">
        <f t="shared" si="12"/>
        <v>0</v>
      </c>
      <c r="AI31" s="260">
        <f t="shared" si="13"/>
        <v>0</v>
      </c>
      <c r="AJ31" s="261">
        <f>IF($F32=0,2*3.14*(0.028/2),2*3.14*((0.028/2)+($F32/1000)))</f>
        <v>0.08792000000000001</v>
      </c>
      <c r="AK31" s="261">
        <f t="shared" si="14"/>
        <v>0</v>
      </c>
      <c r="AL31" s="258">
        <f t="shared" si="15"/>
        <v>0</v>
      </c>
      <c r="AM31" s="252"/>
      <c r="AN31" s="386"/>
      <c r="AO31" s="386"/>
      <c r="AP31" s="387"/>
    </row>
    <row r="32" spans="1:42" s="155" customFormat="1" ht="14.1" customHeight="1">
      <c r="A32" s="262" t="s">
        <v>68</v>
      </c>
      <c r="B32" s="263"/>
      <c r="C32" s="264"/>
      <c r="D32" s="265"/>
      <c r="E32" s="266" t="s">
        <v>41</v>
      </c>
      <c r="F32" s="267"/>
      <c r="G32" s="268" t="s">
        <v>42</v>
      </c>
      <c r="H32" s="266" t="s">
        <v>33</v>
      </c>
      <c r="I32" s="545">
        <f>SUM(AK24:AK31)*(1+F33/100)</f>
        <v>0</v>
      </c>
      <c r="J32" s="545"/>
      <c r="K32" s="269" t="s">
        <v>24</v>
      </c>
      <c r="L32" s="535" t="s">
        <v>69</v>
      </c>
      <c r="M32" s="536"/>
      <c r="N32" s="537"/>
      <c r="O32" s="146" t="s">
        <v>35</v>
      </c>
      <c r="P32" s="150"/>
      <c r="Q32" s="150"/>
      <c r="R32" s="150"/>
      <c r="S32" s="150"/>
      <c r="T32" s="270"/>
      <c r="U32" s="271"/>
      <c r="V32" s="266" t="s">
        <v>33</v>
      </c>
      <c r="W32" s="546">
        <f>+SUM(AH24:AH31)*(1+T33/100)</f>
        <v>0</v>
      </c>
      <c r="X32" s="546"/>
      <c r="Y32" s="272" t="s">
        <v>23</v>
      </c>
      <c r="Z32" s="535" t="s">
        <v>69</v>
      </c>
      <c r="AA32" s="536"/>
      <c r="AB32" s="537"/>
      <c r="AC32" s="154"/>
      <c r="AG32" s="157"/>
      <c r="AJ32" s="156"/>
      <c r="AK32" s="156"/>
      <c r="AL32" s="156"/>
      <c r="AM32" s="67"/>
      <c r="AN32" s="388"/>
      <c r="AO32" s="388"/>
      <c r="AP32" s="389"/>
    </row>
    <row r="33" spans="1:42" s="155" customFormat="1" ht="14.1" customHeight="1" thickBot="1">
      <c r="A33" s="538" t="s">
        <v>36</v>
      </c>
      <c r="B33" s="539"/>
      <c r="C33" s="539"/>
      <c r="D33" s="539"/>
      <c r="E33" s="540"/>
      <c r="F33" s="273"/>
      <c r="G33" s="274" t="s">
        <v>13</v>
      </c>
      <c r="H33" s="162" t="s">
        <v>37</v>
      </c>
      <c r="I33" s="541">
        <f>SUM(AL24:AL31)*(1+F33/100)</f>
        <v>0</v>
      </c>
      <c r="J33" s="541"/>
      <c r="K33" s="275" t="s">
        <v>24</v>
      </c>
      <c r="L33" s="542">
        <f>+I32+I33</f>
        <v>0</v>
      </c>
      <c r="M33" s="543"/>
      <c r="N33" s="276" t="s">
        <v>24</v>
      </c>
      <c r="O33" s="158" t="s">
        <v>36</v>
      </c>
      <c r="P33" s="277"/>
      <c r="Q33" s="277"/>
      <c r="R33" s="277"/>
      <c r="S33" s="277"/>
      <c r="T33" s="160"/>
      <c r="U33" s="278" t="s">
        <v>13</v>
      </c>
      <c r="V33" s="162" t="s">
        <v>37</v>
      </c>
      <c r="W33" s="544">
        <f>+SUM(AI24:AI31)*(1+T33/100)</f>
        <v>0</v>
      </c>
      <c r="X33" s="544"/>
      <c r="Y33" s="166" t="s">
        <v>23</v>
      </c>
      <c r="Z33" s="533">
        <f>+W32+W33</f>
        <v>0</v>
      </c>
      <c r="AA33" s="534"/>
      <c r="AB33" s="167" t="s">
        <v>23</v>
      </c>
      <c r="AG33" s="157"/>
      <c r="AJ33" s="156"/>
      <c r="AK33" s="156"/>
      <c r="AL33" s="156"/>
      <c r="AM33" s="101"/>
      <c r="AN33" s="46"/>
      <c r="AO33" s="46"/>
      <c r="AP33" s="46"/>
    </row>
    <row r="34" spans="1:28" ht="22.5" customHeight="1" thickBot="1">
      <c r="A34" s="279"/>
      <c r="B34" s="279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</row>
    <row r="35" spans="1:38" ht="15" customHeight="1">
      <c r="A35" s="3" t="s">
        <v>2</v>
      </c>
      <c r="B35" s="4"/>
      <c r="C35" s="5"/>
      <c r="D35" s="6"/>
      <c r="E35" s="7"/>
      <c r="F35" s="7"/>
      <c r="G35" s="7"/>
      <c r="H35" s="8"/>
      <c r="I35" s="502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4"/>
      <c r="V35" s="9" t="s">
        <v>3</v>
      </c>
      <c r="W35" s="6"/>
      <c r="X35" s="10"/>
      <c r="Y35" s="11"/>
      <c r="Z35" s="505"/>
      <c r="AA35" s="506"/>
      <c r="AB35" s="507"/>
      <c r="AC35" s="12"/>
      <c r="AD35" s="12"/>
      <c r="AE35" s="12"/>
      <c r="AG35" s="15"/>
      <c r="AH35" s="15"/>
      <c r="AI35" s="15"/>
      <c r="AJ35" s="16"/>
      <c r="AK35" s="16"/>
      <c r="AL35" s="16"/>
    </row>
    <row r="36" spans="1:42" ht="15" customHeight="1" thickBot="1">
      <c r="A36" s="18" t="s">
        <v>56</v>
      </c>
      <c r="B36" s="19"/>
      <c r="C36" s="19"/>
      <c r="D36" s="19"/>
      <c r="E36" s="19"/>
      <c r="F36" s="19"/>
      <c r="G36" s="19"/>
      <c r="H36" s="20"/>
      <c r="I36" s="508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10"/>
      <c r="V36" s="21" t="s">
        <v>4</v>
      </c>
      <c r="W36" s="22"/>
      <c r="X36" s="23"/>
      <c r="Y36" s="24"/>
      <c r="Z36" s="511"/>
      <c r="AA36" s="512"/>
      <c r="AB36" s="513"/>
      <c r="AC36" s="25"/>
      <c r="AD36" s="26"/>
      <c r="AE36" s="26"/>
      <c r="AF36" s="27"/>
      <c r="AG36" s="28"/>
      <c r="AH36" s="28"/>
      <c r="AI36" s="28"/>
      <c r="AJ36" s="28"/>
      <c r="AK36" s="28"/>
      <c r="AL36" s="28"/>
      <c r="AM36" s="30"/>
      <c r="AN36" s="384" t="s">
        <v>5</v>
      </c>
      <c r="AO36" s="384"/>
      <c r="AP36" s="385"/>
    </row>
    <row r="37" spans="1:42" ht="18.75" customHeight="1">
      <c r="A37" s="568" t="s">
        <v>6</v>
      </c>
      <c r="B37" s="569"/>
      <c r="C37" s="570"/>
      <c r="D37" s="571" t="s">
        <v>57</v>
      </c>
      <c r="E37" s="574" t="s">
        <v>8</v>
      </c>
      <c r="F37" s="518" t="s">
        <v>71</v>
      </c>
      <c r="G37" s="520"/>
      <c r="H37" s="414"/>
      <c r="I37" s="414"/>
      <c r="J37" s="414"/>
      <c r="K37" s="414"/>
      <c r="L37" s="414"/>
      <c r="M37" s="414"/>
      <c r="N37" s="414"/>
      <c r="O37" s="417"/>
      <c r="P37" s="414"/>
      <c r="Q37" s="414"/>
      <c r="R37" s="414"/>
      <c r="S37" s="414"/>
      <c r="T37" s="414"/>
      <c r="U37" s="414"/>
      <c r="V37" s="414"/>
      <c r="W37" s="414"/>
      <c r="X37" s="581"/>
      <c r="Y37" s="556" t="s">
        <v>9</v>
      </c>
      <c r="Z37" s="557"/>
      <c r="AA37" s="557"/>
      <c r="AB37" s="558"/>
      <c r="AC37" s="31"/>
      <c r="AD37" s="32"/>
      <c r="AE37" s="33"/>
      <c r="AF37" s="34"/>
      <c r="AG37" s="559" t="s">
        <v>73</v>
      </c>
      <c r="AH37" s="562" t="s">
        <v>74</v>
      </c>
      <c r="AI37" s="563"/>
      <c r="AJ37" s="524" t="s">
        <v>58</v>
      </c>
      <c r="AK37" s="530" t="s">
        <v>16</v>
      </c>
      <c r="AL37" s="527" t="s">
        <v>17</v>
      </c>
      <c r="AM37" s="45"/>
      <c r="AN37" s="386"/>
      <c r="AO37" s="386"/>
      <c r="AP37" s="387"/>
    </row>
    <row r="38" spans="1:42" ht="12" customHeight="1">
      <c r="A38" s="390" t="s">
        <v>107</v>
      </c>
      <c r="B38" s="391"/>
      <c r="C38" s="392"/>
      <c r="D38" s="572"/>
      <c r="E38" s="575"/>
      <c r="F38" s="579"/>
      <c r="G38" s="521"/>
      <c r="H38" s="415"/>
      <c r="I38" s="415"/>
      <c r="J38" s="415"/>
      <c r="K38" s="415"/>
      <c r="L38" s="415"/>
      <c r="M38" s="415"/>
      <c r="N38" s="415"/>
      <c r="O38" s="418"/>
      <c r="P38" s="415"/>
      <c r="Q38" s="415"/>
      <c r="R38" s="415"/>
      <c r="S38" s="415"/>
      <c r="T38" s="415"/>
      <c r="U38" s="415"/>
      <c r="V38" s="415"/>
      <c r="W38" s="415"/>
      <c r="X38" s="582"/>
      <c r="Y38" s="47" t="s">
        <v>12</v>
      </c>
      <c r="Z38" s="472">
        <v>10</v>
      </c>
      <c r="AA38" s="473"/>
      <c r="AB38" s="48" t="s">
        <v>13</v>
      </c>
      <c r="AC38" s="49"/>
      <c r="AD38" s="50"/>
      <c r="AE38" s="51"/>
      <c r="AF38" s="34"/>
      <c r="AG38" s="560"/>
      <c r="AH38" s="564"/>
      <c r="AI38" s="565"/>
      <c r="AJ38" s="525"/>
      <c r="AK38" s="531"/>
      <c r="AL38" s="528"/>
      <c r="AM38" s="45"/>
      <c r="AN38" s="386"/>
      <c r="AO38" s="386"/>
      <c r="AP38" s="387"/>
    </row>
    <row r="39" spans="1:42" ht="12" customHeight="1">
      <c r="A39" s="393"/>
      <c r="B39" s="394"/>
      <c r="C39" s="395"/>
      <c r="D39" s="572"/>
      <c r="E39" s="576"/>
      <c r="F39" s="580"/>
      <c r="G39" s="522"/>
      <c r="H39" s="416"/>
      <c r="I39" s="416"/>
      <c r="J39" s="416"/>
      <c r="K39" s="416"/>
      <c r="L39" s="416"/>
      <c r="M39" s="416"/>
      <c r="N39" s="416"/>
      <c r="O39" s="419"/>
      <c r="P39" s="416"/>
      <c r="Q39" s="416"/>
      <c r="R39" s="416"/>
      <c r="S39" s="416"/>
      <c r="T39" s="416"/>
      <c r="U39" s="416"/>
      <c r="V39" s="416"/>
      <c r="W39" s="416"/>
      <c r="X39" s="583"/>
      <c r="Y39" s="474" t="s">
        <v>14</v>
      </c>
      <c r="Z39" s="475"/>
      <c r="AA39" s="478" t="s">
        <v>15</v>
      </c>
      <c r="AB39" s="479"/>
      <c r="AC39" s="63"/>
      <c r="AD39" s="50"/>
      <c r="AE39" s="51"/>
      <c r="AF39" s="34"/>
      <c r="AG39" s="560"/>
      <c r="AH39" s="566"/>
      <c r="AI39" s="567"/>
      <c r="AJ39" s="525"/>
      <c r="AK39" s="531"/>
      <c r="AL39" s="528"/>
      <c r="AM39" s="67"/>
      <c r="AN39" s="388"/>
      <c r="AO39" s="388"/>
      <c r="AP39" s="389"/>
    </row>
    <row r="40" spans="1:42" ht="12" customHeight="1">
      <c r="A40" s="482" t="s">
        <v>18</v>
      </c>
      <c r="B40" s="483"/>
      <c r="C40" s="555"/>
      <c r="D40" s="573"/>
      <c r="E40" s="68" t="s">
        <v>20</v>
      </c>
      <c r="F40" s="69" t="s">
        <v>21</v>
      </c>
      <c r="G40" s="484" t="s">
        <v>103</v>
      </c>
      <c r="H40" s="485"/>
      <c r="I40" s="485"/>
      <c r="J40" s="485"/>
      <c r="K40" s="485"/>
      <c r="L40" s="485"/>
      <c r="M40" s="485"/>
      <c r="N40" s="485"/>
      <c r="O40" s="486"/>
      <c r="P40" s="487" t="s">
        <v>104</v>
      </c>
      <c r="Q40" s="488"/>
      <c r="R40" s="488"/>
      <c r="S40" s="488"/>
      <c r="T40" s="488"/>
      <c r="U40" s="488"/>
      <c r="V40" s="488"/>
      <c r="W40" s="488"/>
      <c r="X40" s="490"/>
      <c r="Y40" s="476"/>
      <c r="Z40" s="477"/>
      <c r="AA40" s="480"/>
      <c r="AB40" s="481"/>
      <c r="AC40" s="63"/>
      <c r="AD40" s="70"/>
      <c r="AF40" s="71"/>
      <c r="AG40" s="561"/>
      <c r="AH40" s="76" t="s">
        <v>23</v>
      </c>
      <c r="AI40" s="77" t="s">
        <v>23</v>
      </c>
      <c r="AJ40" s="526"/>
      <c r="AK40" s="532"/>
      <c r="AL40" s="529"/>
      <c r="AO40" s="46"/>
      <c r="AP40" s="46"/>
    </row>
    <row r="41" spans="1:42" ht="12" customHeight="1">
      <c r="A41" s="496" t="s">
        <v>59</v>
      </c>
      <c r="B41" s="497"/>
      <c r="C41" s="577"/>
      <c r="D41" s="80"/>
      <c r="E41" s="81">
        <v>0.025</v>
      </c>
      <c r="F41" s="82">
        <v>0.0283</v>
      </c>
      <c r="G41" s="83"/>
      <c r="H41" s="84"/>
      <c r="I41" s="84"/>
      <c r="J41" s="84"/>
      <c r="K41" s="85"/>
      <c r="L41" s="84"/>
      <c r="M41" s="84"/>
      <c r="N41" s="85"/>
      <c r="O41" s="85"/>
      <c r="P41" s="86"/>
      <c r="Q41" s="85"/>
      <c r="R41" s="85"/>
      <c r="S41" s="85"/>
      <c r="T41" s="85"/>
      <c r="U41" s="85"/>
      <c r="V41" s="85"/>
      <c r="W41" s="85"/>
      <c r="X41" s="88"/>
      <c r="Y41" s="498">
        <f aca="true" t="shared" si="16" ref="Y41:Y48">(SUM(G41:O41))*(1+$Z$38/100)</f>
        <v>0</v>
      </c>
      <c r="Z41" s="499"/>
      <c r="AA41" s="500">
        <f aca="true" t="shared" si="17" ref="AA41:AA48">(SUM(P41:X41))*(1+$Z$38/100)</f>
        <v>0</v>
      </c>
      <c r="AB41" s="501"/>
      <c r="AC41" s="89"/>
      <c r="AD41" s="90">
        <f aca="true" t="shared" si="18" ref="AD41:AD48">SUM(G41:O41)</f>
        <v>0</v>
      </c>
      <c r="AE41" s="91">
        <f aca="true" t="shared" si="19" ref="AE41:AE48">SUM(P41:X41)</f>
        <v>0</v>
      </c>
      <c r="AG41" s="95">
        <v>0.0283</v>
      </c>
      <c r="AH41" s="93">
        <f aca="true" t="shared" si="20" ref="AH41:AH48">(SUM(G41:O41))*AG41</f>
        <v>0</v>
      </c>
      <c r="AI41" s="94">
        <f aca="true" t="shared" si="21" ref="AI41:AI48">(SUM(P41:X41))*AG41</f>
        <v>0</v>
      </c>
      <c r="AJ41" s="254">
        <f>IF($F49=0,2*3.14*(0.008/2),2*3.14*((0.008/2)+($F49/1000)))</f>
        <v>0.02512</v>
      </c>
      <c r="AK41" s="254">
        <f aca="true" t="shared" si="22" ref="AK41:AK48">+SUM(G41:O41)*AJ41</f>
        <v>0</v>
      </c>
      <c r="AL41" s="96">
        <f aca="true" t="shared" si="23" ref="AL41:AL48">+SUM(P41:X41)*AJ41</f>
        <v>0</v>
      </c>
      <c r="AM41" s="251"/>
      <c r="AN41" s="384" t="s">
        <v>108</v>
      </c>
      <c r="AO41" s="384"/>
      <c r="AP41" s="385"/>
    </row>
    <row r="42" spans="1:42" ht="12" customHeight="1">
      <c r="A42" s="412" t="s">
        <v>60</v>
      </c>
      <c r="B42" s="413"/>
      <c r="C42" s="554"/>
      <c r="D42" s="102"/>
      <c r="E42" s="103">
        <v>0.031</v>
      </c>
      <c r="F42" s="104">
        <v>0.0503</v>
      </c>
      <c r="G42" s="83"/>
      <c r="H42" s="84"/>
      <c r="I42" s="84"/>
      <c r="J42" s="84"/>
      <c r="K42" s="84"/>
      <c r="L42" s="84"/>
      <c r="M42" s="84"/>
      <c r="N42" s="84"/>
      <c r="O42" s="84"/>
      <c r="P42" s="83"/>
      <c r="Q42" s="84"/>
      <c r="R42" s="84"/>
      <c r="S42" s="84"/>
      <c r="T42" s="84"/>
      <c r="U42" s="84"/>
      <c r="V42" s="84"/>
      <c r="W42" s="84"/>
      <c r="X42" s="106"/>
      <c r="Y42" s="422">
        <f t="shared" si="16"/>
        <v>0</v>
      </c>
      <c r="Z42" s="423"/>
      <c r="AA42" s="432">
        <f t="shared" si="17"/>
        <v>0</v>
      </c>
      <c r="AB42" s="433"/>
      <c r="AC42" s="89"/>
      <c r="AD42" s="107">
        <f t="shared" si="18"/>
        <v>0</v>
      </c>
      <c r="AE42" s="108">
        <f t="shared" si="19"/>
        <v>0</v>
      </c>
      <c r="AG42" s="95">
        <v>0.0503</v>
      </c>
      <c r="AH42" s="93">
        <f t="shared" si="20"/>
        <v>0</v>
      </c>
      <c r="AI42" s="94">
        <f t="shared" si="21"/>
        <v>0</v>
      </c>
      <c r="AJ42" s="126">
        <f>IF($F49=0,2*3.14*(0.01/2),2*3.14*((0.01/2)+($F49/1000)))</f>
        <v>0.031400000000000004</v>
      </c>
      <c r="AK42" s="126">
        <f t="shared" si="22"/>
        <v>0</v>
      </c>
      <c r="AL42" s="95">
        <f t="shared" si="23"/>
        <v>0</v>
      </c>
      <c r="AM42" s="252"/>
      <c r="AN42" s="386"/>
      <c r="AO42" s="386"/>
      <c r="AP42" s="387"/>
    </row>
    <row r="43" spans="1:42" ht="12" customHeight="1">
      <c r="A43" s="412" t="s">
        <v>61</v>
      </c>
      <c r="B43" s="413"/>
      <c r="C43" s="554"/>
      <c r="D43" s="102" t="s">
        <v>25</v>
      </c>
      <c r="E43" s="103">
        <v>0.038</v>
      </c>
      <c r="F43" s="104">
        <v>0.0785</v>
      </c>
      <c r="G43" s="83"/>
      <c r="H43" s="84"/>
      <c r="I43" s="84"/>
      <c r="J43" s="84"/>
      <c r="K43" s="84"/>
      <c r="L43" s="84"/>
      <c r="M43" s="84"/>
      <c r="N43" s="84"/>
      <c r="O43" s="84"/>
      <c r="P43" s="83"/>
      <c r="Q43" s="84"/>
      <c r="R43" s="84"/>
      <c r="S43" s="84"/>
      <c r="T43" s="84"/>
      <c r="U43" s="84"/>
      <c r="V43" s="84"/>
      <c r="W43" s="84"/>
      <c r="X43" s="106"/>
      <c r="Y43" s="422">
        <f t="shared" si="16"/>
        <v>0</v>
      </c>
      <c r="Z43" s="423"/>
      <c r="AA43" s="432">
        <f t="shared" si="17"/>
        <v>0</v>
      </c>
      <c r="AB43" s="433"/>
      <c r="AC43" s="89"/>
      <c r="AD43" s="107">
        <f t="shared" si="18"/>
        <v>0</v>
      </c>
      <c r="AE43" s="108">
        <f t="shared" si="19"/>
        <v>0</v>
      </c>
      <c r="AG43" s="95">
        <v>0.0785</v>
      </c>
      <c r="AH43" s="93">
        <f t="shared" si="20"/>
        <v>0</v>
      </c>
      <c r="AI43" s="94">
        <f t="shared" si="21"/>
        <v>0</v>
      </c>
      <c r="AJ43" s="126">
        <f>IF($F49=0,2*3.14*(0.012/2),2*3.14*((0.012/2)+($F49/1000)))</f>
        <v>0.037680000000000005</v>
      </c>
      <c r="AK43" s="126">
        <f t="shared" si="22"/>
        <v>0</v>
      </c>
      <c r="AL43" s="95">
        <f t="shared" si="23"/>
        <v>0</v>
      </c>
      <c r="AM43" s="252"/>
      <c r="AN43" s="386"/>
      <c r="AO43" s="386"/>
      <c r="AP43" s="387"/>
    </row>
    <row r="44" spans="1:42" ht="12" customHeight="1">
      <c r="A44" s="412" t="s">
        <v>62</v>
      </c>
      <c r="B44" s="413"/>
      <c r="C44" s="554"/>
      <c r="D44" s="102" t="s">
        <v>26</v>
      </c>
      <c r="E44" s="103">
        <v>0.044</v>
      </c>
      <c r="F44" s="104">
        <v>0.1131</v>
      </c>
      <c r="G44" s="83"/>
      <c r="H44" s="84"/>
      <c r="I44" s="84"/>
      <c r="J44" s="84"/>
      <c r="K44" s="84"/>
      <c r="L44" s="84"/>
      <c r="M44" s="84"/>
      <c r="N44" s="84"/>
      <c r="O44" s="84"/>
      <c r="P44" s="83"/>
      <c r="Q44" s="84"/>
      <c r="R44" s="84"/>
      <c r="S44" s="84"/>
      <c r="T44" s="84"/>
      <c r="U44" s="84"/>
      <c r="V44" s="84"/>
      <c r="W44" s="84"/>
      <c r="X44" s="106"/>
      <c r="Y44" s="422">
        <f t="shared" si="16"/>
        <v>0</v>
      </c>
      <c r="Z44" s="423"/>
      <c r="AA44" s="432">
        <f t="shared" si="17"/>
        <v>0</v>
      </c>
      <c r="AB44" s="433"/>
      <c r="AC44" s="89"/>
      <c r="AD44" s="107">
        <f t="shared" si="18"/>
        <v>0</v>
      </c>
      <c r="AE44" s="108">
        <f t="shared" si="19"/>
        <v>0</v>
      </c>
      <c r="AG44" s="95">
        <v>0.1131</v>
      </c>
      <c r="AH44" s="93">
        <f t="shared" si="20"/>
        <v>0</v>
      </c>
      <c r="AI44" s="94">
        <f t="shared" si="21"/>
        <v>0</v>
      </c>
      <c r="AJ44" s="126">
        <f>IF($F49=0,2*3.14*(0.014/2),2*3.14*((0.014/2)+($F49/1000)))</f>
        <v>0.043960000000000006</v>
      </c>
      <c r="AK44" s="126">
        <f t="shared" si="22"/>
        <v>0</v>
      </c>
      <c r="AL44" s="95">
        <f t="shared" si="23"/>
        <v>0</v>
      </c>
      <c r="AM44" s="252"/>
      <c r="AN44" s="386"/>
      <c r="AO44" s="386"/>
      <c r="AP44" s="387"/>
    </row>
    <row r="45" spans="1:42" ht="12" customHeight="1">
      <c r="A45" s="412" t="s">
        <v>63</v>
      </c>
      <c r="B45" s="413"/>
      <c r="C45" s="554"/>
      <c r="D45" s="102"/>
      <c r="E45" s="103">
        <v>0.05</v>
      </c>
      <c r="F45" s="104">
        <v>0.1539</v>
      </c>
      <c r="G45" s="83"/>
      <c r="H45" s="84"/>
      <c r="I45" s="84"/>
      <c r="J45" s="84"/>
      <c r="K45" s="84"/>
      <c r="L45" s="84"/>
      <c r="M45" s="84"/>
      <c r="N45" s="84"/>
      <c r="O45" s="84"/>
      <c r="P45" s="83"/>
      <c r="Q45" s="84"/>
      <c r="R45" s="84"/>
      <c r="S45" s="84"/>
      <c r="T45" s="84"/>
      <c r="U45" s="84"/>
      <c r="V45" s="84"/>
      <c r="W45" s="84"/>
      <c r="X45" s="106"/>
      <c r="Y45" s="422">
        <f t="shared" si="16"/>
        <v>0</v>
      </c>
      <c r="Z45" s="423"/>
      <c r="AA45" s="432">
        <f t="shared" si="17"/>
        <v>0</v>
      </c>
      <c r="AB45" s="433"/>
      <c r="AC45" s="89"/>
      <c r="AD45" s="107">
        <f t="shared" si="18"/>
        <v>0</v>
      </c>
      <c r="AE45" s="108">
        <f t="shared" si="19"/>
        <v>0</v>
      </c>
      <c r="AG45" s="95">
        <v>0.1539</v>
      </c>
      <c r="AH45" s="93">
        <f t="shared" si="20"/>
        <v>0</v>
      </c>
      <c r="AI45" s="94">
        <f t="shared" si="21"/>
        <v>0</v>
      </c>
      <c r="AJ45" s="126">
        <f>IF($F49=0,2*3.14*(0.016/2),2*3.14*((0.016/2)+($F49/1000)))</f>
        <v>0.05024</v>
      </c>
      <c r="AK45" s="126">
        <f t="shared" si="22"/>
        <v>0</v>
      </c>
      <c r="AL45" s="95">
        <f t="shared" si="23"/>
        <v>0</v>
      </c>
      <c r="AM45" s="252"/>
      <c r="AN45" s="386"/>
      <c r="AO45" s="386"/>
      <c r="AP45" s="387"/>
    </row>
    <row r="46" spans="1:42" ht="12" customHeight="1">
      <c r="A46" s="494" t="s">
        <v>64</v>
      </c>
      <c r="B46" s="495"/>
      <c r="C46" s="578"/>
      <c r="D46" s="102" t="s">
        <v>65</v>
      </c>
      <c r="E46" s="103">
        <v>0.057</v>
      </c>
      <c r="F46" s="104">
        <v>0.2011</v>
      </c>
      <c r="G46" s="83"/>
      <c r="H46" s="84"/>
      <c r="I46" s="84"/>
      <c r="J46" s="84"/>
      <c r="K46" s="84"/>
      <c r="L46" s="84"/>
      <c r="M46" s="84"/>
      <c r="N46" s="84"/>
      <c r="O46" s="84"/>
      <c r="P46" s="83"/>
      <c r="Q46" s="84"/>
      <c r="R46" s="84"/>
      <c r="S46" s="84"/>
      <c r="T46" s="84"/>
      <c r="U46" s="84"/>
      <c r="V46" s="84"/>
      <c r="W46" s="84"/>
      <c r="X46" s="106"/>
      <c r="Y46" s="422">
        <f t="shared" si="16"/>
        <v>0</v>
      </c>
      <c r="Z46" s="423"/>
      <c r="AA46" s="432">
        <f t="shared" si="17"/>
        <v>0</v>
      </c>
      <c r="AB46" s="433"/>
      <c r="AC46" s="89"/>
      <c r="AD46" s="107">
        <f t="shared" si="18"/>
        <v>0</v>
      </c>
      <c r="AE46" s="108">
        <f t="shared" si="19"/>
        <v>0</v>
      </c>
      <c r="AG46" s="95">
        <v>0.2011</v>
      </c>
      <c r="AH46" s="93">
        <f t="shared" si="20"/>
        <v>0</v>
      </c>
      <c r="AI46" s="94">
        <f t="shared" si="21"/>
        <v>0</v>
      </c>
      <c r="AJ46" s="126">
        <f>IF($F49=0,2*3.14*(0.018/2),2*3.14*((0.018/2)+($F49/1000)))</f>
        <v>0.05652</v>
      </c>
      <c r="AK46" s="126">
        <f t="shared" si="22"/>
        <v>0</v>
      </c>
      <c r="AL46" s="95">
        <f t="shared" si="23"/>
        <v>0</v>
      </c>
      <c r="AM46" s="252"/>
      <c r="AN46" s="386"/>
      <c r="AO46" s="386"/>
      <c r="AP46" s="387"/>
    </row>
    <row r="47" spans="1:42" ht="12" customHeight="1">
      <c r="A47" s="412" t="s">
        <v>66</v>
      </c>
      <c r="B47" s="413"/>
      <c r="C47" s="554"/>
      <c r="D47" s="102" t="s">
        <v>27</v>
      </c>
      <c r="E47" s="103">
        <v>0.069</v>
      </c>
      <c r="F47" s="104">
        <v>0.284</v>
      </c>
      <c r="G47" s="83"/>
      <c r="H47" s="84"/>
      <c r="I47" s="84"/>
      <c r="J47" s="84"/>
      <c r="K47" s="84"/>
      <c r="L47" s="84"/>
      <c r="M47" s="84"/>
      <c r="N47" s="84"/>
      <c r="O47" s="84"/>
      <c r="P47" s="83"/>
      <c r="Q47" s="84"/>
      <c r="R47" s="84"/>
      <c r="S47" s="84"/>
      <c r="T47" s="84"/>
      <c r="U47" s="84"/>
      <c r="V47" s="84"/>
      <c r="W47" s="84"/>
      <c r="X47" s="106"/>
      <c r="Y47" s="422">
        <f t="shared" si="16"/>
        <v>0</v>
      </c>
      <c r="Z47" s="423"/>
      <c r="AA47" s="432">
        <f t="shared" si="17"/>
        <v>0</v>
      </c>
      <c r="AB47" s="433"/>
      <c r="AC47" s="89"/>
      <c r="AD47" s="107">
        <f t="shared" si="18"/>
        <v>0</v>
      </c>
      <c r="AE47" s="108">
        <f t="shared" si="19"/>
        <v>0</v>
      </c>
      <c r="AG47" s="95">
        <v>0.284</v>
      </c>
      <c r="AH47" s="93">
        <f t="shared" si="20"/>
        <v>0</v>
      </c>
      <c r="AI47" s="94">
        <f t="shared" si="21"/>
        <v>0</v>
      </c>
      <c r="AJ47" s="126">
        <f>IF($F49=0,2*3.14*(0.022/2),2*3.14*((0.022/2)+($F49/1000)))</f>
        <v>0.06908</v>
      </c>
      <c r="AK47" s="126">
        <f t="shared" si="22"/>
        <v>0</v>
      </c>
      <c r="AL47" s="95">
        <f t="shared" si="23"/>
        <v>0</v>
      </c>
      <c r="AM47" s="252"/>
      <c r="AN47" s="386"/>
      <c r="AO47" s="386"/>
      <c r="AP47" s="387"/>
    </row>
    <row r="48" spans="1:42" ht="12" customHeight="1" thickBot="1">
      <c r="A48" s="587" t="s">
        <v>67</v>
      </c>
      <c r="B48" s="588"/>
      <c r="C48" s="589"/>
      <c r="D48" s="255" t="s">
        <v>28</v>
      </c>
      <c r="E48" s="256">
        <v>0.088</v>
      </c>
      <c r="F48" s="257">
        <v>0.4908</v>
      </c>
      <c r="G48" s="83"/>
      <c r="H48" s="84"/>
      <c r="I48" s="84"/>
      <c r="J48" s="84"/>
      <c r="K48" s="84"/>
      <c r="L48" s="84"/>
      <c r="M48" s="84"/>
      <c r="N48" s="84"/>
      <c r="O48" s="84"/>
      <c r="P48" s="83"/>
      <c r="Q48" s="84"/>
      <c r="R48" s="84"/>
      <c r="S48" s="84"/>
      <c r="T48" s="84"/>
      <c r="U48" s="84"/>
      <c r="V48" s="84"/>
      <c r="W48" s="84"/>
      <c r="X48" s="106"/>
      <c r="Y48" s="550">
        <f t="shared" si="16"/>
        <v>0</v>
      </c>
      <c r="Z48" s="551"/>
      <c r="AA48" s="552">
        <f t="shared" si="17"/>
        <v>0</v>
      </c>
      <c r="AB48" s="553"/>
      <c r="AC48" s="89"/>
      <c r="AD48" s="132">
        <f t="shared" si="18"/>
        <v>0</v>
      </c>
      <c r="AE48" s="133">
        <f t="shared" si="19"/>
        <v>0</v>
      </c>
      <c r="AG48" s="258">
        <v>0.4908</v>
      </c>
      <c r="AH48" s="259">
        <f t="shared" si="20"/>
        <v>0</v>
      </c>
      <c r="AI48" s="260">
        <f t="shared" si="21"/>
        <v>0</v>
      </c>
      <c r="AJ48" s="261">
        <f>IF($F49=0,2*3.14*(0.028/2),2*3.14*((0.028/2)+($F49/1000)))</f>
        <v>0.08792000000000001</v>
      </c>
      <c r="AK48" s="261">
        <f t="shared" si="22"/>
        <v>0</v>
      </c>
      <c r="AL48" s="258">
        <f t="shared" si="23"/>
        <v>0</v>
      </c>
      <c r="AM48" s="252"/>
      <c r="AN48" s="386"/>
      <c r="AO48" s="386"/>
      <c r="AP48" s="387"/>
    </row>
    <row r="49" spans="1:42" s="155" customFormat="1" ht="14.1" customHeight="1">
      <c r="A49" s="262" t="s">
        <v>68</v>
      </c>
      <c r="B49" s="263"/>
      <c r="C49" s="264"/>
      <c r="D49" s="265"/>
      <c r="E49" s="266" t="s">
        <v>41</v>
      </c>
      <c r="F49" s="267"/>
      <c r="G49" s="268" t="s">
        <v>42</v>
      </c>
      <c r="H49" s="266" t="s">
        <v>33</v>
      </c>
      <c r="I49" s="545">
        <f>SUM(AK41:AK48)*(1+F50/100)</f>
        <v>0</v>
      </c>
      <c r="J49" s="545"/>
      <c r="K49" s="269" t="s">
        <v>24</v>
      </c>
      <c r="L49" s="535" t="s">
        <v>69</v>
      </c>
      <c r="M49" s="536"/>
      <c r="N49" s="537"/>
      <c r="O49" s="146" t="s">
        <v>35</v>
      </c>
      <c r="P49" s="150"/>
      <c r="Q49" s="150"/>
      <c r="R49" s="150"/>
      <c r="S49" s="150"/>
      <c r="T49" s="270"/>
      <c r="U49" s="271"/>
      <c r="V49" s="266" t="s">
        <v>33</v>
      </c>
      <c r="W49" s="546">
        <f>+SUM(AH41:AH48)*(1+T50/100)</f>
        <v>0</v>
      </c>
      <c r="X49" s="546"/>
      <c r="Y49" s="272" t="s">
        <v>23</v>
      </c>
      <c r="Z49" s="535" t="s">
        <v>69</v>
      </c>
      <c r="AA49" s="536"/>
      <c r="AB49" s="537"/>
      <c r="AC49" s="154"/>
      <c r="AG49" s="157"/>
      <c r="AJ49" s="156"/>
      <c r="AK49" s="156"/>
      <c r="AL49" s="156"/>
      <c r="AM49" s="45"/>
      <c r="AN49" s="386"/>
      <c r="AO49" s="386"/>
      <c r="AP49" s="387"/>
    </row>
    <row r="50" spans="1:42" s="155" customFormat="1" ht="14.1" customHeight="1" thickBot="1">
      <c r="A50" s="538" t="s">
        <v>36</v>
      </c>
      <c r="B50" s="539"/>
      <c r="C50" s="539"/>
      <c r="D50" s="539"/>
      <c r="E50" s="540"/>
      <c r="F50" s="273"/>
      <c r="G50" s="274" t="s">
        <v>13</v>
      </c>
      <c r="H50" s="162" t="s">
        <v>37</v>
      </c>
      <c r="I50" s="541">
        <f>SUM(AL41:AL48)*(1+F50/100)</f>
        <v>0</v>
      </c>
      <c r="J50" s="541"/>
      <c r="K50" s="275" t="s">
        <v>24</v>
      </c>
      <c r="L50" s="542">
        <f>+I49+I50</f>
        <v>0</v>
      </c>
      <c r="M50" s="543"/>
      <c r="N50" s="276" t="s">
        <v>24</v>
      </c>
      <c r="O50" s="158" t="s">
        <v>36</v>
      </c>
      <c r="P50" s="277"/>
      <c r="Q50" s="277"/>
      <c r="R50" s="277"/>
      <c r="S50" s="277"/>
      <c r="T50" s="160"/>
      <c r="U50" s="278" t="s">
        <v>13</v>
      </c>
      <c r="V50" s="162" t="s">
        <v>37</v>
      </c>
      <c r="W50" s="544">
        <f>+SUM(AI41:AI48)*(1+T50/100)</f>
        <v>0</v>
      </c>
      <c r="X50" s="544"/>
      <c r="Y50" s="166" t="s">
        <v>23</v>
      </c>
      <c r="Z50" s="533">
        <f>+W49+W50</f>
        <v>0</v>
      </c>
      <c r="AA50" s="534"/>
      <c r="AB50" s="167" t="s">
        <v>23</v>
      </c>
      <c r="AG50" s="157"/>
      <c r="AJ50" s="156"/>
      <c r="AK50" s="156"/>
      <c r="AL50" s="156"/>
      <c r="AM50" s="45"/>
      <c r="AN50" s="386"/>
      <c r="AO50" s="386"/>
      <c r="AP50" s="387"/>
    </row>
    <row r="51" spans="1:42" ht="3" customHeight="1" thickBot="1">
      <c r="A51" s="249"/>
      <c r="B51" s="249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M51" s="281"/>
      <c r="AN51" s="386"/>
      <c r="AO51" s="386"/>
      <c r="AP51" s="387"/>
    </row>
    <row r="52" spans="1:42" ht="15" customHeight="1">
      <c r="A52" s="3" t="s">
        <v>2</v>
      </c>
      <c r="B52" s="4"/>
      <c r="C52" s="5"/>
      <c r="D52" s="6"/>
      <c r="E52" s="7"/>
      <c r="F52" s="7"/>
      <c r="G52" s="7"/>
      <c r="H52" s="8"/>
      <c r="I52" s="502"/>
      <c r="J52" s="503"/>
      <c r="K52" s="503"/>
      <c r="L52" s="503"/>
      <c r="M52" s="503"/>
      <c r="N52" s="503"/>
      <c r="O52" s="503"/>
      <c r="P52" s="503"/>
      <c r="Q52" s="503"/>
      <c r="R52" s="503"/>
      <c r="S52" s="503"/>
      <c r="T52" s="503"/>
      <c r="U52" s="504"/>
      <c r="V52" s="9" t="s">
        <v>3</v>
      </c>
      <c r="W52" s="6"/>
      <c r="X52" s="10"/>
      <c r="Y52" s="11"/>
      <c r="Z52" s="505"/>
      <c r="AA52" s="506"/>
      <c r="AB52" s="507"/>
      <c r="AC52" s="12"/>
      <c r="AD52" s="12"/>
      <c r="AE52" s="12"/>
      <c r="AG52" s="15"/>
      <c r="AH52" s="15"/>
      <c r="AI52" s="15"/>
      <c r="AJ52" s="16"/>
      <c r="AK52" s="16"/>
      <c r="AL52" s="16"/>
      <c r="AM52" s="282"/>
      <c r="AN52" s="388"/>
      <c r="AO52" s="388"/>
      <c r="AP52" s="389"/>
    </row>
    <row r="53" spans="1:42" ht="15" customHeight="1" thickBot="1">
      <c r="A53" s="18" t="s">
        <v>56</v>
      </c>
      <c r="B53" s="19"/>
      <c r="C53" s="19"/>
      <c r="D53" s="19"/>
      <c r="E53" s="19"/>
      <c r="F53" s="19"/>
      <c r="G53" s="19"/>
      <c r="H53" s="20"/>
      <c r="I53" s="508"/>
      <c r="J53" s="509"/>
      <c r="K53" s="509"/>
      <c r="L53" s="509"/>
      <c r="M53" s="509"/>
      <c r="N53" s="509"/>
      <c r="O53" s="509"/>
      <c r="P53" s="509"/>
      <c r="Q53" s="509"/>
      <c r="R53" s="509"/>
      <c r="S53" s="509"/>
      <c r="T53" s="509"/>
      <c r="U53" s="510"/>
      <c r="V53" s="21" t="s">
        <v>4</v>
      </c>
      <c r="W53" s="22"/>
      <c r="X53" s="23"/>
      <c r="Y53" s="24"/>
      <c r="Z53" s="511"/>
      <c r="AA53" s="512"/>
      <c r="AB53" s="513"/>
      <c r="AC53" s="25"/>
      <c r="AD53" s="26"/>
      <c r="AE53" s="26"/>
      <c r="AF53" s="27"/>
      <c r="AG53" s="28"/>
      <c r="AH53" s="28"/>
      <c r="AI53" s="28"/>
      <c r="AJ53" s="28"/>
      <c r="AK53" s="28"/>
      <c r="AL53" s="28"/>
      <c r="AM53" s="101"/>
      <c r="AN53" s="46"/>
      <c r="AO53" s="46"/>
      <c r="AP53" s="46"/>
    </row>
    <row r="54" spans="1:42" ht="18.75" customHeight="1">
      <c r="A54" s="568" t="s">
        <v>6</v>
      </c>
      <c r="B54" s="569"/>
      <c r="C54" s="570"/>
      <c r="D54" s="571" t="s">
        <v>57</v>
      </c>
      <c r="E54" s="574" t="s">
        <v>8</v>
      </c>
      <c r="F54" s="518" t="s">
        <v>71</v>
      </c>
      <c r="G54" s="520"/>
      <c r="H54" s="414"/>
      <c r="I54" s="414"/>
      <c r="J54" s="414"/>
      <c r="K54" s="414"/>
      <c r="L54" s="414"/>
      <c r="M54" s="414"/>
      <c r="N54" s="414"/>
      <c r="O54" s="417"/>
      <c r="P54" s="414"/>
      <c r="Q54" s="414"/>
      <c r="R54" s="414"/>
      <c r="S54" s="414"/>
      <c r="T54" s="414"/>
      <c r="U54" s="414"/>
      <c r="V54" s="414"/>
      <c r="W54" s="414"/>
      <c r="X54" s="581"/>
      <c r="Y54" s="556" t="s">
        <v>9</v>
      </c>
      <c r="Z54" s="557"/>
      <c r="AA54" s="557"/>
      <c r="AB54" s="558"/>
      <c r="AC54" s="31"/>
      <c r="AD54" s="32"/>
      <c r="AE54" s="33"/>
      <c r="AF54" s="34"/>
      <c r="AG54" s="559" t="s">
        <v>73</v>
      </c>
      <c r="AH54" s="562" t="s">
        <v>74</v>
      </c>
      <c r="AI54" s="563"/>
      <c r="AJ54" s="524" t="s">
        <v>58</v>
      </c>
      <c r="AK54" s="530" t="s">
        <v>16</v>
      </c>
      <c r="AL54" s="527" t="s">
        <v>17</v>
      </c>
      <c r="AM54" s="30"/>
      <c r="AN54" s="384" t="s">
        <v>70</v>
      </c>
      <c r="AO54" s="384"/>
      <c r="AP54" s="385"/>
    </row>
    <row r="55" spans="1:42" ht="12" customHeight="1">
      <c r="A55" s="390" t="s">
        <v>109</v>
      </c>
      <c r="B55" s="391"/>
      <c r="C55" s="392"/>
      <c r="D55" s="572"/>
      <c r="E55" s="575"/>
      <c r="F55" s="579"/>
      <c r="G55" s="521"/>
      <c r="H55" s="415"/>
      <c r="I55" s="415"/>
      <c r="J55" s="415"/>
      <c r="K55" s="415"/>
      <c r="L55" s="415"/>
      <c r="M55" s="415"/>
      <c r="N55" s="415"/>
      <c r="O55" s="418"/>
      <c r="P55" s="415"/>
      <c r="Q55" s="415"/>
      <c r="R55" s="415"/>
      <c r="S55" s="415"/>
      <c r="T55" s="415"/>
      <c r="U55" s="415"/>
      <c r="V55" s="415"/>
      <c r="W55" s="415"/>
      <c r="X55" s="582"/>
      <c r="Y55" s="47" t="s">
        <v>12</v>
      </c>
      <c r="Z55" s="472">
        <v>10</v>
      </c>
      <c r="AA55" s="473"/>
      <c r="AB55" s="48" t="s">
        <v>13</v>
      </c>
      <c r="AC55" s="49"/>
      <c r="AD55" s="50"/>
      <c r="AE55" s="51"/>
      <c r="AF55" s="34"/>
      <c r="AG55" s="560"/>
      <c r="AH55" s="564"/>
      <c r="AI55" s="565"/>
      <c r="AJ55" s="525"/>
      <c r="AK55" s="531"/>
      <c r="AL55" s="528"/>
      <c r="AM55" s="45"/>
      <c r="AN55" s="386"/>
      <c r="AO55" s="386"/>
      <c r="AP55" s="387"/>
    </row>
    <row r="56" spans="1:42" ht="12" customHeight="1">
      <c r="A56" s="393"/>
      <c r="B56" s="394"/>
      <c r="C56" s="395"/>
      <c r="D56" s="572"/>
      <c r="E56" s="576"/>
      <c r="F56" s="580"/>
      <c r="G56" s="522"/>
      <c r="H56" s="416"/>
      <c r="I56" s="416"/>
      <c r="J56" s="416"/>
      <c r="K56" s="416"/>
      <c r="L56" s="416"/>
      <c r="M56" s="416"/>
      <c r="N56" s="416"/>
      <c r="O56" s="419"/>
      <c r="P56" s="416"/>
      <c r="Q56" s="416"/>
      <c r="R56" s="416"/>
      <c r="S56" s="416"/>
      <c r="T56" s="416"/>
      <c r="U56" s="416"/>
      <c r="V56" s="416"/>
      <c r="W56" s="416"/>
      <c r="X56" s="583"/>
      <c r="Y56" s="474" t="s">
        <v>14</v>
      </c>
      <c r="Z56" s="475"/>
      <c r="AA56" s="478" t="s">
        <v>15</v>
      </c>
      <c r="AB56" s="479"/>
      <c r="AC56" s="63"/>
      <c r="AD56" s="50"/>
      <c r="AE56" s="51"/>
      <c r="AF56" s="34"/>
      <c r="AG56" s="560"/>
      <c r="AH56" s="566"/>
      <c r="AI56" s="567"/>
      <c r="AJ56" s="525"/>
      <c r="AK56" s="531"/>
      <c r="AL56" s="528"/>
      <c r="AM56" s="45"/>
      <c r="AN56" s="386"/>
      <c r="AO56" s="386"/>
      <c r="AP56" s="387"/>
    </row>
    <row r="57" spans="1:42" ht="12" customHeight="1">
      <c r="A57" s="482" t="s">
        <v>18</v>
      </c>
      <c r="B57" s="483"/>
      <c r="C57" s="555"/>
      <c r="D57" s="573"/>
      <c r="E57" s="68" t="s">
        <v>20</v>
      </c>
      <c r="F57" s="69" t="s">
        <v>21</v>
      </c>
      <c r="G57" s="484" t="s">
        <v>103</v>
      </c>
      <c r="H57" s="485"/>
      <c r="I57" s="485"/>
      <c r="J57" s="485"/>
      <c r="K57" s="485"/>
      <c r="L57" s="485"/>
      <c r="M57" s="485"/>
      <c r="N57" s="485"/>
      <c r="O57" s="486"/>
      <c r="P57" s="487" t="s">
        <v>104</v>
      </c>
      <c r="Q57" s="488"/>
      <c r="R57" s="488"/>
      <c r="S57" s="488"/>
      <c r="T57" s="488"/>
      <c r="U57" s="488"/>
      <c r="V57" s="488"/>
      <c r="W57" s="488"/>
      <c r="X57" s="490"/>
      <c r="Y57" s="476"/>
      <c r="Z57" s="477"/>
      <c r="AA57" s="480"/>
      <c r="AB57" s="481"/>
      <c r="AC57" s="63"/>
      <c r="AD57" s="70"/>
      <c r="AF57" s="71"/>
      <c r="AG57" s="561"/>
      <c r="AH57" s="76" t="s">
        <v>23</v>
      </c>
      <c r="AI57" s="77" t="s">
        <v>23</v>
      </c>
      <c r="AJ57" s="526"/>
      <c r="AK57" s="532"/>
      <c r="AL57" s="529"/>
      <c r="AM57" s="281"/>
      <c r="AN57" s="386"/>
      <c r="AO57" s="386"/>
      <c r="AP57" s="387"/>
    </row>
    <row r="58" spans="1:42" ht="12" customHeight="1">
      <c r="A58" s="496" t="s">
        <v>59</v>
      </c>
      <c r="B58" s="497"/>
      <c r="C58" s="577"/>
      <c r="D58" s="80"/>
      <c r="E58" s="81">
        <v>0.025</v>
      </c>
      <c r="F58" s="82">
        <v>0.0283</v>
      </c>
      <c r="G58" s="83"/>
      <c r="H58" s="84"/>
      <c r="I58" s="84"/>
      <c r="J58" s="84"/>
      <c r="K58" s="85"/>
      <c r="L58" s="84"/>
      <c r="M58" s="84"/>
      <c r="N58" s="85"/>
      <c r="O58" s="85"/>
      <c r="P58" s="86"/>
      <c r="Q58" s="85"/>
      <c r="R58" s="85"/>
      <c r="S58" s="85"/>
      <c r="T58" s="85"/>
      <c r="U58" s="85"/>
      <c r="V58" s="85"/>
      <c r="W58" s="85"/>
      <c r="X58" s="88"/>
      <c r="Y58" s="498">
        <f aca="true" t="shared" si="24" ref="Y58:Y65">(SUM(G58:O58))*(1+$Z$55/100)</f>
        <v>0</v>
      </c>
      <c r="Z58" s="499"/>
      <c r="AA58" s="500">
        <f aca="true" t="shared" si="25" ref="AA58:AA65">(SUM(P58:X58))*(1+$Z$55/100)</f>
        <v>0</v>
      </c>
      <c r="AB58" s="501"/>
      <c r="AC58" s="89"/>
      <c r="AD58" s="90">
        <f aca="true" t="shared" si="26" ref="AD58:AD65">SUM(G58:O58)</f>
        <v>0</v>
      </c>
      <c r="AE58" s="91">
        <f aca="true" t="shared" si="27" ref="AE58:AE65">SUM(P58:X58)</f>
        <v>0</v>
      </c>
      <c r="AG58" s="95">
        <v>0.0283</v>
      </c>
      <c r="AH58" s="93">
        <f aca="true" t="shared" si="28" ref="AH58:AH65">(SUM(G58:O58))*AG58</f>
        <v>0</v>
      </c>
      <c r="AI58" s="94">
        <f aca="true" t="shared" si="29" ref="AI58:AI65">(SUM(P58:X58))*AG58</f>
        <v>0</v>
      </c>
      <c r="AJ58" s="254">
        <f>IF($F66=0,2*3.14*(0.008/2),2*3.14*((0.008/2)+($F66/1000)))</f>
        <v>0.02512</v>
      </c>
      <c r="AK58" s="254">
        <f aca="true" t="shared" si="30" ref="AK58:AK65">+SUM(G58:O58)*AJ58</f>
        <v>0</v>
      </c>
      <c r="AL58" s="96">
        <f aca="true" t="shared" si="31" ref="AL58:AL65">+SUM(P58:X58)*AJ58</f>
        <v>0</v>
      </c>
      <c r="AM58" s="252"/>
      <c r="AN58" s="386"/>
      <c r="AO58" s="386"/>
      <c r="AP58" s="387"/>
    </row>
    <row r="59" spans="1:42" ht="12" customHeight="1">
      <c r="A59" s="412" t="s">
        <v>60</v>
      </c>
      <c r="B59" s="413"/>
      <c r="C59" s="554"/>
      <c r="D59" s="102"/>
      <c r="E59" s="103">
        <v>0.031</v>
      </c>
      <c r="F59" s="104">
        <v>0.0503</v>
      </c>
      <c r="G59" s="83"/>
      <c r="H59" s="84"/>
      <c r="I59" s="84"/>
      <c r="J59" s="84"/>
      <c r="K59" s="84"/>
      <c r="L59" s="84"/>
      <c r="M59" s="84"/>
      <c r="N59" s="84"/>
      <c r="O59" s="84"/>
      <c r="P59" s="83"/>
      <c r="Q59" s="84"/>
      <c r="R59" s="84"/>
      <c r="S59" s="84"/>
      <c r="T59" s="84"/>
      <c r="U59" s="84"/>
      <c r="V59" s="84"/>
      <c r="W59" s="84"/>
      <c r="X59" s="106"/>
      <c r="Y59" s="422">
        <f t="shared" si="24"/>
        <v>0</v>
      </c>
      <c r="Z59" s="423"/>
      <c r="AA59" s="432">
        <f t="shared" si="25"/>
        <v>0</v>
      </c>
      <c r="AB59" s="433"/>
      <c r="AC59" s="89"/>
      <c r="AD59" s="107">
        <f t="shared" si="26"/>
        <v>0</v>
      </c>
      <c r="AE59" s="108">
        <f t="shared" si="27"/>
        <v>0</v>
      </c>
      <c r="AG59" s="95">
        <v>0.0503</v>
      </c>
      <c r="AH59" s="93">
        <f t="shared" si="28"/>
        <v>0</v>
      </c>
      <c r="AI59" s="94">
        <f t="shared" si="29"/>
        <v>0</v>
      </c>
      <c r="AJ59" s="126">
        <f>IF($F66=0,2*3.14*(0.01/2),2*3.14*((0.01/2)+($F66/1000)))</f>
        <v>0.031400000000000004</v>
      </c>
      <c r="AK59" s="126">
        <f t="shared" si="30"/>
        <v>0</v>
      </c>
      <c r="AL59" s="95">
        <f t="shared" si="31"/>
        <v>0</v>
      </c>
      <c r="AM59" s="252"/>
      <c r="AN59" s="386"/>
      <c r="AO59" s="386"/>
      <c r="AP59" s="387"/>
    </row>
    <row r="60" spans="1:42" ht="12" customHeight="1">
      <c r="A60" s="412" t="s">
        <v>61</v>
      </c>
      <c r="B60" s="413"/>
      <c r="C60" s="554"/>
      <c r="D60" s="102" t="s">
        <v>25</v>
      </c>
      <c r="E60" s="103">
        <v>0.038</v>
      </c>
      <c r="F60" s="104">
        <v>0.0785</v>
      </c>
      <c r="G60" s="83"/>
      <c r="H60" s="84"/>
      <c r="I60" s="84"/>
      <c r="J60" s="84"/>
      <c r="K60" s="84"/>
      <c r="L60" s="84"/>
      <c r="M60" s="84"/>
      <c r="N60" s="84"/>
      <c r="O60" s="84"/>
      <c r="P60" s="83"/>
      <c r="Q60" s="84"/>
      <c r="R60" s="84"/>
      <c r="S60" s="84"/>
      <c r="T60" s="84"/>
      <c r="U60" s="84"/>
      <c r="V60" s="84"/>
      <c r="W60" s="84"/>
      <c r="X60" s="106"/>
      <c r="Y60" s="422">
        <f t="shared" si="24"/>
        <v>0</v>
      </c>
      <c r="Z60" s="423"/>
      <c r="AA60" s="432">
        <f t="shared" si="25"/>
        <v>0</v>
      </c>
      <c r="AB60" s="433"/>
      <c r="AC60" s="89"/>
      <c r="AD60" s="107">
        <f t="shared" si="26"/>
        <v>0</v>
      </c>
      <c r="AE60" s="108">
        <f t="shared" si="27"/>
        <v>0</v>
      </c>
      <c r="AG60" s="95">
        <v>0.0785</v>
      </c>
      <c r="AH60" s="93">
        <f t="shared" si="28"/>
        <v>0</v>
      </c>
      <c r="AI60" s="94">
        <f t="shared" si="29"/>
        <v>0</v>
      </c>
      <c r="AJ60" s="126">
        <f>IF($F66=0,2*3.14*(0.012/2),2*3.14*((0.012/2)+($F66/1000)))</f>
        <v>0.037680000000000005</v>
      </c>
      <c r="AK60" s="126">
        <f t="shared" si="30"/>
        <v>0</v>
      </c>
      <c r="AL60" s="95">
        <f t="shared" si="31"/>
        <v>0</v>
      </c>
      <c r="AM60" s="252"/>
      <c r="AN60" s="386"/>
      <c r="AO60" s="386"/>
      <c r="AP60" s="387"/>
    </row>
    <row r="61" spans="1:42" ht="12" customHeight="1">
      <c r="A61" s="412" t="s">
        <v>62</v>
      </c>
      <c r="B61" s="413"/>
      <c r="C61" s="554"/>
      <c r="D61" s="102" t="s">
        <v>26</v>
      </c>
      <c r="E61" s="103">
        <v>0.044</v>
      </c>
      <c r="F61" s="104">
        <v>0.1131</v>
      </c>
      <c r="G61" s="83"/>
      <c r="H61" s="84"/>
      <c r="I61" s="84"/>
      <c r="J61" s="84"/>
      <c r="K61" s="84"/>
      <c r="L61" s="84"/>
      <c r="M61" s="84"/>
      <c r="N61" s="84"/>
      <c r="O61" s="84"/>
      <c r="P61" s="83"/>
      <c r="Q61" s="84"/>
      <c r="R61" s="84"/>
      <c r="S61" s="84"/>
      <c r="T61" s="84"/>
      <c r="U61" s="84"/>
      <c r="V61" s="84"/>
      <c r="W61" s="84"/>
      <c r="X61" s="106"/>
      <c r="Y61" s="422">
        <f t="shared" si="24"/>
        <v>0</v>
      </c>
      <c r="Z61" s="423"/>
      <c r="AA61" s="432">
        <f t="shared" si="25"/>
        <v>0</v>
      </c>
      <c r="AB61" s="433"/>
      <c r="AC61" s="89"/>
      <c r="AD61" s="107">
        <f t="shared" si="26"/>
        <v>0</v>
      </c>
      <c r="AE61" s="108">
        <f t="shared" si="27"/>
        <v>0</v>
      </c>
      <c r="AG61" s="95">
        <v>0.1131</v>
      </c>
      <c r="AH61" s="93">
        <f t="shared" si="28"/>
        <v>0</v>
      </c>
      <c r="AI61" s="94">
        <f t="shared" si="29"/>
        <v>0</v>
      </c>
      <c r="AJ61" s="126">
        <f>IF($F66=0,2*3.14*(0.014/2),2*3.14*((0.014/2)+($F66/1000)))</f>
        <v>0.043960000000000006</v>
      </c>
      <c r="AK61" s="126">
        <f t="shared" si="30"/>
        <v>0</v>
      </c>
      <c r="AL61" s="95">
        <f t="shared" si="31"/>
        <v>0</v>
      </c>
      <c r="AM61" s="252"/>
      <c r="AN61" s="386"/>
      <c r="AO61" s="386"/>
      <c r="AP61" s="387"/>
    </row>
    <row r="62" spans="1:42" ht="12" customHeight="1">
      <c r="A62" s="412" t="s">
        <v>63</v>
      </c>
      <c r="B62" s="413"/>
      <c r="C62" s="554"/>
      <c r="D62" s="102"/>
      <c r="E62" s="103">
        <v>0.05</v>
      </c>
      <c r="F62" s="104">
        <v>0.1539</v>
      </c>
      <c r="G62" s="83"/>
      <c r="H62" s="84"/>
      <c r="I62" s="84"/>
      <c r="J62" s="84"/>
      <c r="K62" s="84"/>
      <c r="L62" s="84"/>
      <c r="M62" s="84"/>
      <c r="N62" s="84"/>
      <c r="O62" s="84"/>
      <c r="P62" s="83"/>
      <c r="Q62" s="84"/>
      <c r="R62" s="84"/>
      <c r="S62" s="84"/>
      <c r="T62" s="84"/>
      <c r="U62" s="84"/>
      <c r="V62" s="84"/>
      <c r="W62" s="84"/>
      <c r="X62" s="106"/>
      <c r="Y62" s="422">
        <f t="shared" si="24"/>
        <v>0</v>
      </c>
      <c r="Z62" s="423"/>
      <c r="AA62" s="432">
        <f t="shared" si="25"/>
        <v>0</v>
      </c>
      <c r="AB62" s="433"/>
      <c r="AC62" s="89"/>
      <c r="AD62" s="107">
        <f t="shared" si="26"/>
        <v>0</v>
      </c>
      <c r="AE62" s="108">
        <f t="shared" si="27"/>
        <v>0</v>
      </c>
      <c r="AG62" s="95">
        <v>0.1539</v>
      </c>
      <c r="AH62" s="93">
        <f t="shared" si="28"/>
        <v>0</v>
      </c>
      <c r="AI62" s="94">
        <f t="shared" si="29"/>
        <v>0</v>
      </c>
      <c r="AJ62" s="126">
        <f>IF($F66=0,2*3.14*(0.016/2),2*3.14*((0.016/2)+($F66/1000)))</f>
        <v>0.05024</v>
      </c>
      <c r="AK62" s="126">
        <f t="shared" si="30"/>
        <v>0</v>
      </c>
      <c r="AL62" s="95">
        <f t="shared" si="31"/>
        <v>0</v>
      </c>
      <c r="AM62" s="252"/>
      <c r="AN62" s="386"/>
      <c r="AO62" s="386"/>
      <c r="AP62" s="387"/>
    </row>
    <row r="63" spans="1:42" ht="12" customHeight="1">
      <c r="A63" s="494" t="s">
        <v>64</v>
      </c>
      <c r="B63" s="495"/>
      <c r="C63" s="578"/>
      <c r="D63" s="102" t="s">
        <v>65</v>
      </c>
      <c r="E63" s="103">
        <v>0.057</v>
      </c>
      <c r="F63" s="104">
        <v>0.2011</v>
      </c>
      <c r="G63" s="83"/>
      <c r="H63" s="84"/>
      <c r="I63" s="84"/>
      <c r="J63" s="84"/>
      <c r="K63" s="84"/>
      <c r="L63" s="84"/>
      <c r="M63" s="84"/>
      <c r="N63" s="84"/>
      <c r="O63" s="84"/>
      <c r="P63" s="83"/>
      <c r="Q63" s="84"/>
      <c r="R63" s="84"/>
      <c r="S63" s="84"/>
      <c r="T63" s="84"/>
      <c r="U63" s="84"/>
      <c r="V63" s="84"/>
      <c r="W63" s="84"/>
      <c r="X63" s="106"/>
      <c r="Y63" s="422">
        <f t="shared" si="24"/>
        <v>0</v>
      </c>
      <c r="Z63" s="423"/>
      <c r="AA63" s="432">
        <f t="shared" si="25"/>
        <v>0</v>
      </c>
      <c r="AB63" s="433"/>
      <c r="AC63" s="89"/>
      <c r="AD63" s="107">
        <f t="shared" si="26"/>
        <v>0</v>
      </c>
      <c r="AE63" s="108">
        <f t="shared" si="27"/>
        <v>0</v>
      </c>
      <c r="AG63" s="95">
        <v>0.2011</v>
      </c>
      <c r="AH63" s="93">
        <f t="shared" si="28"/>
        <v>0</v>
      </c>
      <c r="AI63" s="94">
        <f t="shared" si="29"/>
        <v>0</v>
      </c>
      <c r="AJ63" s="126">
        <f>IF($F66=0,2*3.14*(0.018/2),2*3.14*((0.018/2)+($F66/1000)))</f>
        <v>0.05652</v>
      </c>
      <c r="AK63" s="126">
        <f t="shared" si="30"/>
        <v>0</v>
      </c>
      <c r="AL63" s="95">
        <f t="shared" si="31"/>
        <v>0</v>
      </c>
      <c r="AM63" s="252"/>
      <c r="AN63" s="386"/>
      <c r="AO63" s="386"/>
      <c r="AP63" s="387"/>
    </row>
    <row r="64" spans="1:42" ht="12" customHeight="1">
      <c r="A64" s="412" t="s">
        <v>66</v>
      </c>
      <c r="B64" s="413"/>
      <c r="C64" s="554"/>
      <c r="D64" s="102" t="s">
        <v>27</v>
      </c>
      <c r="E64" s="103">
        <v>0.069</v>
      </c>
      <c r="F64" s="104">
        <v>0.284</v>
      </c>
      <c r="G64" s="83"/>
      <c r="H64" s="84"/>
      <c r="I64" s="84"/>
      <c r="J64" s="84"/>
      <c r="K64" s="84"/>
      <c r="L64" s="84"/>
      <c r="M64" s="84"/>
      <c r="N64" s="84"/>
      <c r="O64" s="84"/>
      <c r="P64" s="83"/>
      <c r="Q64" s="84"/>
      <c r="R64" s="84"/>
      <c r="S64" s="84"/>
      <c r="T64" s="84"/>
      <c r="U64" s="84"/>
      <c r="V64" s="84"/>
      <c r="W64" s="84"/>
      <c r="X64" s="106"/>
      <c r="Y64" s="422">
        <f t="shared" si="24"/>
        <v>0</v>
      </c>
      <c r="Z64" s="423"/>
      <c r="AA64" s="432">
        <f t="shared" si="25"/>
        <v>0</v>
      </c>
      <c r="AB64" s="433"/>
      <c r="AC64" s="89"/>
      <c r="AD64" s="107">
        <f t="shared" si="26"/>
        <v>0</v>
      </c>
      <c r="AE64" s="108">
        <f t="shared" si="27"/>
        <v>0</v>
      </c>
      <c r="AG64" s="95">
        <v>0.284</v>
      </c>
      <c r="AH64" s="93">
        <f t="shared" si="28"/>
        <v>0</v>
      </c>
      <c r="AI64" s="94">
        <f t="shared" si="29"/>
        <v>0</v>
      </c>
      <c r="AJ64" s="126">
        <f>IF($F66=0,2*3.14*(0.022/2),2*3.14*((0.022/2)+($F66/1000)))</f>
        <v>0.06908</v>
      </c>
      <c r="AK64" s="126">
        <f t="shared" si="30"/>
        <v>0</v>
      </c>
      <c r="AL64" s="95">
        <f t="shared" si="31"/>
        <v>0</v>
      </c>
      <c r="AM64" s="252"/>
      <c r="AN64" s="386"/>
      <c r="AO64" s="386"/>
      <c r="AP64" s="387"/>
    </row>
    <row r="65" spans="1:42" ht="12" customHeight="1" thickBot="1">
      <c r="A65" s="547" t="s">
        <v>67</v>
      </c>
      <c r="B65" s="548"/>
      <c r="C65" s="549"/>
      <c r="D65" s="102" t="s">
        <v>28</v>
      </c>
      <c r="E65" s="103">
        <v>0.088</v>
      </c>
      <c r="F65" s="104">
        <v>0.4908</v>
      </c>
      <c r="G65" s="83"/>
      <c r="H65" s="84"/>
      <c r="I65" s="84"/>
      <c r="J65" s="84"/>
      <c r="K65" s="131"/>
      <c r="L65" s="84"/>
      <c r="M65" s="84"/>
      <c r="N65" s="84"/>
      <c r="O65" s="84"/>
      <c r="P65" s="83"/>
      <c r="Q65" s="84"/>
      <c r="R65" s="84"/>
      <c r="S65" s="84"/>
      <c r="T65" s="131"/>
      <c r="U65" s="84"/>
      <c r="V65" s="84"/>
      <c r="W65" s="84"/>
      <c r="X65" s="106"/>
      <c r="Y65" s="550">
        <f t="shared" si="24"/>
        <v>0</v>
      </c>
      <c r="Z65" s="551"/>
      <c r="AA65" s="552">
        <f t="shared" si="25"/>
        <v>0</v>
      </c>
      <c r="AB65" s="553"/>
      <c r="AC65" s="89"/>
      <c r="AD65" s="132">
        <f t="shared" si="26"/>
        <v>0</v>
      </c>
      <c r="AE65" s="133">
        <f t="shared" si="27"/>
        <v>0</v>
      </c>
      <c r="AG65" s="258">
        <v>0.4908</v>
      </c>
      <c r="AH65" s="259">
        <f t="shared" si="28"/>
        <v>0</v>
      </c>
      <c r="AI65" s="260">
        <f t="shared" si="29"/>
        <v>0</v>
      </c>
      <c r="AJ65" s="261">
        <f>IF($F66=0,2*3.14*(0.028/2),2*3.14*((0.028/2)+($F66/1000)))</f>
        <v>0.08792000000000001</v>
      </c>
      <c r="AK65" s="261">
        <f t="shared" si="30"/>
        <v>0</v>
      </c>
      <c r="AL65" s="258">
        <f t="shared" si="31"/>
        <v>0</v>
      </c>
      <c r="AM65" s="252"/>
      <c r="AN65" s="386"/>
      <c r="AO65" s="386"/>
      <c r="AP65" s="387"/>
    </row>
    <row r="66" spans="1:42" s="155" customFormat="1" ht="14.1" customHeight="1">
      <c r="A66" s="283" t="s">
        <v>68</v>
      </c>
      <c r="B66" s="284"/>
      <c r="C66" s="264"/>
      <c r="D66" s="265"/>
      <c r="E66" s="202" t="s">
        <v>41</v>
      </c>
      <c r="F66" s="203"/>
      <c r="G66" s="204" t="s">
        <v>42</v>
      </c>
      <c r="H66" s="266" t="s">
        <v>33</v>
      </c>
      <c r="I66" s="545">
        <f>SUM(AK58:AK65)*(1+F67/100)</f>
        <v>0</v>
      </c>
      <c r="J66" s="545"/>
      <c r="K66" s="269" t="s">
        <v>24</v>
      </c>
      <c r="L66" s="535" t="s">
        <v>69</v>
      </c>
      <c r="M66" s="536"/>
      <c r="N66" s="537"/>
      <c r="O66" s="146" t="s">
        <v>35</v>
      </c>
      <c r="P66" s="150"/>
      <c r="Q66" s="150"/>
      <c r="R66" s="150"/>
      <c r="S66" s="150"/>
      <c r="T66" s="151"/>
      <c r="U66" s="271"/>
      <c r="V66" s="266" t="s">
        <v>33</v>
      </c>
      <c r="W66" s="546">
        <f>+SUM(AH58:AH65)*(1+T67/100)</f>
        <v>0</v>
      </c>
      <c r="X66" s="546"/>
      <c r="Y66" s="272" t="s">
        <v>23</v>
      </c>
      <c r="Z66" s="535" t="s">
        <v>69</v>
      </c>
      <c r="AA66" s="536"/>
      <c r="AB66" s="537"/>
      <c r="AC66" s="154"/>
      <c r="AG66" s="157"/>
      <c r="AJ66" s="156"/>
      <c r="AK66" s="156"/>
      <c r="AL66" s="156"/>
      <c r="AM66" s="67"/>
      <c r="AN66" s="388"/>
      <c r="AO66" s="388"/>
      <c r="AP66" s="389"/>
    </row>
    <row r="67" spans="1:42" s="155" customFormat="1" ht="14.1" customHeight="1" thickBot="1">
      <c r="A67" s="538" t="s">
        <v>36</v>
      </c>
      <c r="B67" s="539"/>
      <c r="C67" s="539"/>
      <c r="D67" s="539"/>
      <c r="E67" s="540"/>
      <c r="F67" s="273"/>
      <c r="G67" s="274" t="s">
        <v>13</v>
      </c>
      <c r="H67" s="162" t="s">
        <v>37</v>
      </c>
      <c r="I67" s="541">
        <f>SUM(AL58:AL65)*(1+F67/100)</f>
        <v>0</v>
      </c>
      <c r="J67" s="541"/>
      <c r="K67" s="275" t="s">
        <v>24</v>
      </c>
      <c r="L67" s="542">
        <f>+I66+I67</f>
        <v>0</v>
      </c>
      <c r="M67" s="543"/>
      <c r="N67" s="276" t="s">
        <v>24</v>
      </c>
      <c r="O67" s="158" t="s">
        <v>36</v>
      </c>
      <c r="P67" s="277"/>
      <c r="Q67" s="277"/>
      <c r="R67" s="277"/>
      <c r="S67" s="277"/>
      <c r="T67" s="160"/>
      <c r="U67" s="278" t="s">
        <v>13</v>
      </c>
      <c r="V67" s="162" t="s">
        <v>37</v>
      </c>
      <c r="W67" s="544">
        <f>+SUM(AI58:AI65)*(1+T67/100)</f>
        <v>0</v>
      </c>
      <c r="X67" s="544"/>
      <c r="Y67" s="166" t="s">
        <v>23</v>
      </c>
      <c r="Z67" s="533">
        <f>+W66+W67</f>
        <v>0</v>
      </c>
      <c r="AA67" s="534"/>
      <c r="AB67" s="167" t="s">
        <v>23</v>
      </c>
      <c r="AG67" s="157"/>
      <c r="AJ67" s="156"/>
      <c r="AK67" s="156"/>
      <c r="AL67" s="156"/>
      <c r="AM67" s="101"/>
      <c r="AN67" s="46"/>
      <c r="AO67" s="46"/>
      <c r="AP67" s="46"/>
    </row>
    <row r="68" ht="13.5" thickBot="1"/>
    <row r="69" spans="1:38" ht="15" customHeight="1">
      <c r="A69" s="3" t="s">
        <v>2</v>
      </c>
      <c r="B69" s="4"/>
      <c r="C69" s="5"/>
      <c r="D69" s="6"/>
      <c r="E69" s="7"/>
      <c r="F69" s="7"/>
      <c r="G69" s="7"/>
      <c r="H69" s="8"/>
      <c r="I69" s="502"/>
      <c r="J69" s="503"/>
      <c r="K69" s="503"/>
      <c r="L69" s="503"/>
      <c r="M69" s="503"/>
      <c r="N69" s="503"/>
      <c r="O69" s="503"/>
      <c r="P69" s="503"/>
      <c r="Q69" s="503"/>
      <c r="R69" s="503"/>
      <c r="S69" s="503"/>
      <c r="T69" s="503"/>
      <c r="U69" s="504"/>
      <c r="V69" s="9" t="s">
        <v>3</v>
      </c>
      <c r="W69" s="6"/>
      <c r="X69" s="10"/>
      <c r="Y69" s="11"/>
      <c r="Z69" s="505"/>
      <c r="AA69" s="506"/>
      <c r="AB69" s="507"/>
      <c r="AC69" s="12"/>
      <c r="AD69" s="12"/>
      <c r="AE69" s="12"/>
      <c r="AG69" s="15"/>
      <c r="AH69" s="15"/>
      <c r="AI69" s="15"/>
      <c r="AJ69" s="16"/>
      <c r="AK69" s="16"/>
      <c r="AL69" s="16"/>
    </row>
    <row r="70" spans="1:42" ht="15" customHeight="1" thickBot="1">
      <c r="A70" s="18" t="s">
        <v>56</v>
      </c>
      <c r="B70" s="19"/>
      <c r="C70" s="19"/>
      <c r="D70" s="19"/>
      <c r="E70" s="19"/>
      <c r="F70" s="19"/>
      <c r="G70" s="19"/>
      <c r="H70" s="20"/>
      <c r="I70" s="508"/>
      <c r="J70" s="509"/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10"/>
      <c r="V70" s="21" t="s">
        <v>4</v>
      </c>
      <c r="W70" s="22"/>
      <c r="X70" s="23"/>
      <c r="Y70" s="24"/>
      <c r="Z70" s="511"/>
      <c r="AA70" s="512"/>
      <c r="AB70" s="513"/>
      <c r="AC70" s="25"/>
      <c r="AD70" s="26"/>
      <c r="AE70" s="26"/>
      <c r="AF70" s="27"/>
      <c r="AG70" s="28"/>
      <c r="AH70" s="28"/>
      <c r="AI70" s="28"/>
      <c r="AJ70" s="28"/>
      <c r="AK70" s="28"/>
      <c r="AL70" s="28"/>
      <c r="AM70" s="30"/>
      <c r="AN70" s="384" t="s">
        <v>5</v>
      </c>
      <c r="AO70" s="384"/>
      <c r="AP70" s="385"/>
    </row>
    <row r="71" spans="1:42" ht="18.75" customHeight="1">
      <c r="A71" s="568" t="s">
        <v>6</v>
      </c>
      <c r="B71" s="569"/>
      <c r="C71" s="570"/>
      <c r="D71" s="571" t="s">
        <v>57</v>
      </c>
      <c r="E71" s="574" t="s">
        <v>8</v>
      </c>
      <c r="F71" s="518" t="s">
        <v>71</v>
      </c>
      <c r="G71" s="520"/>
      <c r="H71" s="414"/>
      <c r="I71" s="414"/>
      <c r="J71" s="414"/>
      <c r="K71" s="414"/>
      <c r="L71" s="414"/>
      <c r="M71" s="414"/>
      <c r="N71" s="414"/>
      <c r="O71" s="417"/>
      <c r="P71" s="414"/>
      <c r="Q71" s="414"/>
      <c r="R71" s="414"/>
      <c r="S71" s="414"/>
      <c r="T71" s="414"/>
      <c r="U71" s="414"/>
      <c r="V71" s="414"/>
      <c r="W71" s="414"/>
      <c r="X71" s="581"/>
      <c r="Y71" s="556" t="s">
        <v>9</v>
      </c>
      <c r="Z71" s="557"/>
      <c r="AA71" s="557"/>
      <c r="AB71" s="558"/>
      <c r="AC71" s="31"/>
      <c r="AD71" s="32"/>
      <c r="AE71" s="33"/>
      <c r="AF71" s="34"/>
      <c r="AG71" s="559" t="s">
        <v>73</v>
      </c>
      <c r="AH71" s="562" t="s">
        <v>74</v>
      </c>
      <c r="AI71" s="563"/>
      <c r="AJ71" s="524" t="s">
        <v>58</v>
      </c>
      <c r="AK71" s="530" t="s">
        <v>16</v>
      </c>
      <c r="AL71" s="527" t="s">
        <v>17</v>
      </c>
      <c r="AM71" s="45"/>
      <c r="AN71" s="386"/>
      <c r="AO71" s="386"/>
      <c r="AP71" s="387"/>
    </row>
    <row r="72" spans="1:42" ht="12" customHeight="1">
      <c r="A72" s="390" t="s">
        <v>110</v>
      </c>
      <c r="B72" s="391"/>
      <c r="C72" s="392"/>
      <c r="D72" s="572"/>
      <c r="E72" s="575"/>
      <c r="F72" s="579"/>
      <c r="G72" s="521"/>
      <c r="H72" s="415"/>
      <c r="I72" s="415"/>
      <c r="J72" s="415"/>
      <c r="K72" s="415"/>
      <c r="L72" s="415"/>
      <c r="M72" s="415"/>
      <c r="N72" s="415"/>
      <c r="O72" s="418"/>
      <c r="P72" s="415"/>
      <c r="Q72" s="415"/>
      <c r="R72" s="415"/>
      <c r="S72" s="415"/>
      <c r="T72" s="415"/>
      <c r="U72" s="415"/>
      <c r="V72" s="415"/>
      <c r="W72" s="415"/>
      <c r="X72" s="582"/>
      <c r="Y72" s="47" t="s">
        <v>12</v>
      </c>
      <c r="Z72" s="472">
        <v>10</v>
      </c>
      <c r="AA72" s="473"/>
      <c r="AB72" s="48" t="s">
        <v>13</v>
      </c>
      <c r="AC72" s="49"/>
      <c r="AD72" s="50"/>
      <c r="AE72" s="51"/>
      <c r="AF72" s="34"/>
      <c r="AG72" s="560"/>
      <c r="AH72" s="564"/>
      <c r="AI72" s="565"/>
      <c r="AJ72" s="525"/>
      <c r="AK72" s="531"/>
      <c r="AL72" s="528"/>
      <c r="AM72" s="45"/>
      <c r="AN72" s="386"/>
      <c r="AO72" s="386"/>
      <c r="AP72" s="387"/>
    </row>
    <row r="73" spans="1:42" ht="12" customHeight="1">
      <c r="A73" s="393"/>
      <c r="B73" s="394"/>
      <c r="C73" s="395"/>
      <c r="D73" s="572"/>
      <c r="E73" s="576"/>
      <c r="F73" s="580"/>
      <c r="G73" s="522"/>
      <c r="H73" s="416"/>
      <c r="I73" s="416"/>
      <c r="J73" s="416"/>
      <c r="K73" s="416"/>
      <c r="L73" s="416"/>
      <c r="M73" s="416"/>
      <c r="N73" s="416"/>
      <c r="O73" s="419"/>
      <c r="P73" s="416"/>
      <c r="Q73" s="416"/>
      <c r="R73" s="416"/>
      <c r="S73" s="416"/>
      <c r="T73" s="416"/>
      <c r="U73" s="416"/>
      <c r="V73" s="416"/>
      <c r="W73" s="416"/>
      <c r="X73" s="583"/>
      <c r="Y73" s="474" t="s">
        <v>14</v>
      </c>
      <c r="Z73" s="475"/>
      <c r="AA73" s="478" t="s">
        <v>15</v>
      </c>
      <c r="AB73" s="479"/>
      <c r="AC73" s="63"/>
      <c r="AD73" s="50"/>
      <c r="AE73" s="51"/>
      <c r="AF73" s="34"/>
      <c r="AG73" s="560"/>
      <c r="AH73" s="566"/>
      <c r="AI73" s="567"/>
      <c r="AJ73" s="525"/>
      <c r="AK73" s="531"/>
      <c r="AL73" s="528"/>
      <c r="AM73" s="67"/>
      <c r="AN73" s="388"/>
      <c r="AO73" s="388"/>
      <c r="AP73" s="389"/>
    </row>
    <row r="74" spans="1:42" ht="12" customHeight="1">
      <c r="A74" s="482" t="s">
        <v>18</v>
      </c>
      <c r="B74" s="483"/>
      <c r="C74" s="555"/>
      <c r="D74" s="573"/>
      <c r="E74" s="68" t="s">
        <v>20</v>
      </c>
      <c r="F74" s="69" t="s">
        <v>21</v>
      </c>
      <c r="G74" s="484" t="s">
        <v>103</v>
      </c>
      <c r="H74" s="485"/>
      <c r="I74" s="485"/>
      <c r="J74" s="485"/>
      <c r="K74" s="485"/>
      <c r="L74" s="485"/>
      <c r="M74" s="485"/>
      <c r="N74" s="485"/>
      <c r="O74" s="486"/>
      <c r="P74" s="487" t="s">
        <v>104</v>
      </c>
      <c r="Q74" s="488"/>
      <c r="R74" s="488"/>
      <c r="S74" s="488"/>
      <c r="T74" s="488"/>
      <c r="U74" s="488"/>
      <c r="V74" s="488"/>
      <c r="W74" s="488"/>
      <c r="X74" s="490"/>
      <c r="Y74" s="476"/>
      <c r="Z74" s="477"/>
      <c r="AA74" s="480"/>
      <c r="AB74" s="481"/>
      <c r="AC74" s="63"/>
      <c r="AD74" s="70"/>
      <c r="AF74" s="71"/>
      <c r="AG74" s="561"/>
      <c r="AH74" s="76" t="s">
        <v>23</v>
      </c>
      <c r="AI74" s="77" t="s">
        <v>23</v>
      </c>
      <c r="AJ74" s="526"/>
      <c r="AK74" s="532"/>
      <c r="AL74" s="529"/>
      <c r="AO74" s="46"/>
      <c r="AP74" s="46"/>
    </row>
    <row r="75" spans="1:42" ht="12" customHeight="1">
      <c r="A75" s="496" t="s">
        <v>59</v>
      </c>
      <c r="B75" s="497"/>
      <c r="C75" s="577"/>
      <c r="D75" s="80"/>
      <c r="E75" s="81">
        <v>0.025</v>
      </c>
      <c r="F75" s="82">
        <v>0.0283</v>
      </c>
      <c r="G75" s="83"/>
      <c r="H75" s="84"/>
      <c r="I75" s="84"/>
      <c r="J75" s="84"/>
      <c r="K75" s="85"/>
      <c r="L75" s="84"/>
      <c r="M75" s="84"/>
      <c r="N75" s="85"/>
      <c r="O75" s="85"/>
      <c r="P75" s="86"/>
      <c r="Q75" s="85"/>
      <c r="R75" s="85"/>
      <c r="S75" s="85"/>
      <c r="T75" s="85"/>
      <c r="U75" s="85"/>
      <c r="V75" s="85"/>
      <c r="W75" s="85"/>
      <c r="X75" s="88"/>
      <c r="Y75" s="498">
        <f aca="true" t="shared" si="32" ref="Y75:Y82">(SUM(G75:O75))*(1+$Z$72/100)</f>
        <v>0</v>
      </c>
      <c r="Z75" s="499"/>
      <c r="AA75" s="500">
        <f aca="true" t="shared" si="33" ref="AA75:AA82">(SUM(P75:X75))*(1+$Z$72/100)</f>
        <v>0</v>
      </c>
      <c r="AB75" s="501"/>
      <c r="AC75" s="89"/>
      <c r="AD75" s="90">
        <f aca="true" t="shared" si="34" ref="AD75:AD82">SUM(G75:O75)</f>
        <v>0</v>
      </c>
      <c r="AE75" s="91">
        <f aca="true" t="shared" si="35" ref="AE75:AE82">SUM(P75:X75)</f>
        <v>0</v>
      </c>
      <c r="AG75" s="95">
        <v>0.0283</v>
      </c>
      <c r="AH75" s="93">
        <f aca="true" t="shared" si="36" ref="AH75:AH82">(SUM(G75:O75))*AG75</f>
        <v>0</v>
      </c>
      <c r="AI75" s="94">
        <f aca="true" t="shared" si="37" ref="AI75:AI82">(SUM(P75:X75))*AG75</f>
        <v>0</v>
      </c>
      <c r="AJ75" s="254">
        <f>IF($F83=0,2*3.14*(0.008/2),2*3.14*((0.008/2)+($F83/1000)))</f>
        <v>0.02512</v>
      </c>
      <c r="AK75" s="254">
        <f aca="true" t="shared" si="38" ref="AK75:AK82">+SUM(G75:O75)*AJ75</f>
        <v>0</v>
      </c>
      <c r="AL75" s="96">
        <f aca="true" t="shared" si="39" ref="AL75:AL82">+SUM(P75:X75)*AJ75</f>
        <v>0</v>
      </c>
      <c r="AM75" s="251"/>
      <c r="AN75" s="384" t="s">
        <v>111</v>
      </c>
      <c r="AO75" s="384"/>
      <c r="AP75" s="385"/>
    </row>
    <row r="76" spans="1:42" ht="12" customHeight="1">
      <c r="A76" s="412" t="s">
        <v>60</v>
      </c>
      <c r="B76" s="413"/>
      <c r="C76" s="554"/>
      <c r="D76" s="102"/>
      <c r="E76" s="103">
        <v>0.031</v>
      </c>
      <c r="F76" s="104">
        <v>0.0503</v>
      </c>
      <c r="G76" s="83"/>
      <c r="H76" s="84"/>
      <c r="I76" s="84"/>
      <c r="J76" s="84"/>
      <c r="K76" s="84"/>
      <c r="L76" s="84"/>
      <c r="M76" s="84"/>
      <c r="N76" s="84"/>
      <c r="O76" s="84"/>
      <c r="P76" s="83"/>
      <c r="Q76" s="84"/>
      <c r="R76" s="84"/>
      <c r="S76" s="84"/>
      <c r="T76" s="84"/>
      <c r="U76" s="84"/>
      <c r="V76" s="84"/>
      <c r="W76" s="84"/>
      <c r="X76" s="106"/>
      <c r="Y76" s="422">
        <f t="shared" si="32"/>
        <v>0</v>
      </c>
      <c r="Z76" s="423"/>
      <c r="AA76" s="432">
        <f t="shared" si="33"/>
        <v>0</v>
      </c>
      <c r="AB76" s="433"/>
      <c r="AC76" s="89"/>
      <c r="AD76" s="107">
        <f t="shared" si="34"/>
        <v>0</v>
      </c>
      <c r="AE76" s="108">
        <f t="shared" si="35"/>
        <v>0</v>
      </c>
      <c r="AG76" s="95">
        <v>0.0503</v>
      </c>
      <c r="AH76" s="93">
        <f t="shared" si="36"/>
        <v>0</v>
      </c>
      <c r="AI76" s="94">
        <f t="shared" si="37"/>
        <v>0</v>
      </c>
      <c r="AJ76" s="126">
        <f>IF($F83=0,2*3.14*(0.01/2),2*3.14*((0.01/2)+($F83/1000)))</f>
        <v>0.031400000000000004</v>
      </c>
      <c r="AK76" s="126">
        <f t="shared" si="38"/>
        <v>0</v>
      </c>
      <c r="AL76" s="95">
        <f t="shared" si="39"/>
        <v>0</v>
      </c>
      <c r="AM76" s="252"/>
      <c r="AN76" s="386"/>
      <c r="AO76" s="386"/>
      <c r="AP76" s="387"/>
    </row>
    <row r="77" spans="1:42" ht="12" customHeight="1">
      <c r="A77" s="412" t="s">
        <v>61</v>
      </c>
      <c r="B77" s="413"/>
      <c r="C77" s="554"/>
      <c r="D77" s="102" t="s">
        <v>25</v>
      </c>
      <c r="E77" s="103">
        <v>0.038</v>
      </c>
      <c r="F77" s="104">
        <v>0.0785</v>
      </c>
      <c r="G77" s="83"/>
      <c r="H77" s="84"/>
      <c r="I77" s="84"/>
      <c r="J77" s="84"/>
      <c r="K77" s="84"/>
      <c r="L77" s="84"/>
      <c r="M77" s="84"/>
      <c r="N77" s="84"/>
      <c r="O77" s="84"/>
      <c r="P77" s="83"/>
      <c r="Q77" s="84"/>
      <c r="R77" s="84"/>
      <c r="S77" s="84"/>
      <c r="T77" s="84"/>
      <c r="U77" s="84"/>
      <c r="V77" s="84"/>
      <c r="W77" s="84"/>
      <c r="X77" s="106"/>
      <c r="Y77" s="422">
        <f t="shared" si="32"/>
        <v>0</v>
      </c>
      <c r="Z77" s="423"/>
      <c r="AA77" s="432">
        <f t="shared" si="33"/>
        <v>0</v>
      </c>
      <c r="AB77" s="433"/>
      <c r="AC77" s="89"/>
      <c r="AD77" s="107">
        <f t="shared" si="34"/>
        <v>0</v>
      </c>
      <c r="AE77" s="108">
        <f t="shared" si="35"/>
        <v>0</v>
      </c>
      <c r="AG77" s="95">
        <v>0.0785</v>
      </c>
      <c r="AH77" s="93">
        <f t="shared" si="36"/>
        <v>0</v>
      </c>
      <c r="AI77" s="94">
        <f t="shared" si="37"/>
        <v>0</v>
      </c>
      <c r="AJ77" s="126">
        <f>IF($F83=0,2*3.14*(0.012/2),2*3.14*((0.012/2)+($F83/1000)))</f>
        <v>0.037680000000000005</v>
      </c>
      <c r="AK77" s="126">
        <f t="shared" si="38"/>
        <v>0</v>
      </c>
      <c r="AL77" s="95">
        <f t="shared" si="39"/>
        <v>0</v>
      </c>
      <c r="AM77" s="252"/>
      <c r="AN77" s="386"/>
      <c r="AO77" s="386"/>
      <c r="AP77" s="387"/>
    </row>
    <row r="78" spans="1:42" ht="12" customHeight="1">
      <c r="A78" s="412" t="s">
        <v>62</v>
      </c>
      <c r="B78" s="413"/>
      <c r="C78" s="554"/>
      <c r="D78" s="102" t="s">
        <v>26</v>
      </c>
      <c r="E78" s="103">
        <v>0.044</v>
      </c>
      <c r="F78" s="104">
        <v>0.1131</v>
      </c>
      <c r="G78" s="83"/>
      <c r="H78" s="84"/>
      <c r="I78" s="84"/>
      <c r="J78" s="84"/>
      <c r="K78" s="84"/>
      <c r="L78" s="84"/>
      <c r="M78" s="84"/>
      <c r="N78" s="84"/>
      <c r="O78" s="84"/>
      <c r="P78" s="83"/>
      <c r="Q78" s="84"/>
      <c r="R78" s="84"/>
      <c r="S78" s="84"/>
      <c r="T78" s="84"/>
      <c r="U78" s="84"/>
      <c r="V78" s="84"/>
      <c r="W78" s="84"/>
      <c r="X78" s="106"/>
      <c r="Y78" s="422">
        <f t="shared" si="32"/>
        <v>0</v>
      </c>
      <c r="Z78" s="423"/>
      <c r="AA78" s="432">
        <f t="shared" si="33"/>
        <v>0</v>
      </c>
      <c r="AB78" s="433"/>
      <c r="AC78" s="89"/>
      <c r="AD78" s="107">
        <f t="shared" si="34"/>
        <v>0</v>
      </c>
      <c r="AE78" s="108">
        <f t="shared" si="35"/>
        <v>0</v>
      </c>
      <c r="AG78" s="95">
        <v>0.1131</v>
      </c>
      <c r="AH78" s="93">
        <f t="shared" si="36"/>
        <v>0</v>
      </c>
      <c r="AI78" s="94">
        <f t="shared" si="37"/>
        <v>0</v>
      </c>
      <c r="AJ78" s="126">
        <f>IF($F83=0,2*3.14*(0.014/2),2*3.14*((0.014/2)+($F83/1000)))</f>
        <v>0.043960000000000006</v>
      </c>
      <c r="AK78" s="126">
        <f t="shared" si="38"/>
        <v>0</v>
      </c>
      <c r="AL78" s="95">
        <f t="shared" si="39"/>
        <v>0</v>
      </c>
      <c r="AM78" s="252"/>
      <c r="AN78" s="386"/>
      <c r="AO78" s="386"/>
      <c r="AP78" s="387"/>
    </row>
    <row r="79" spans="1:42" ht="12" customHeight="1">
      <c r="A79" s="412" t="s">
        <v>63</v>
      </c>
      <c r="B79" s="413"/>
      <c r="C79" s="554"/>
      <c r="D79" s="102"/>
      <c r="E79" s="103">
        <v>0.05</v>
      </c>
      <c r="F79" s="104">
        <v>0.1539</v>
      </c>
      <c r="G79" s="83"/>
      <c r="H79" s="84"/>
      <c r="I79" s="84"/>
      <c r="J79" s="84"/>
      <c r="K79" s="84"/>
      <c r="L79" s="84"/>
      <c r="M79" s="84"/>
      <c r="N79" s="84"/>
      <c r="O79" s="84"/>
      <c r="P79" s="83"/>
      <c r="Q79" s="84"/>
      <c r="R79" s="84"/>
      <c r="S79" s="84"/>
      <c r="T79" s="84"/>
      <c r="U79" s="84"/>
      <c r="V79" s="84"/>
      <c r="W79" s="84"/>
      <c r="X79" s="106"/>
      <c r="Y79" s="422">
        <f t="shared" si="32"/>
        <v>0</v>
      </c>
      <c r="Z79" s="423"/>
      <c r="AA79" s="432">
        <f t="shared" si="33"/>
        <v>0</v>
      </c>
      <c r="AB79" s="433"/>
      <c r="AC79" s="89"/>
      <c r="AD79" s="107">
        <f t="shared" si="34"/>
        <v>0</v>
      </c>
      <c r="AE79" s="108">
        <f t="shared" si="35"/>
        <v>0</v>
      </c>
      <c r="AG79" s="95">
        <v>0.1539</v>
      </c>
      <c r="AH79" s="93">
        <f t="shared" si="36"/>
        <v>0</v>
      </c>
      <c r="AI79" s="94">
        <f t="shared" si="37"/>
        <v>0</v>
      </c>
      <c r="AJ79" s="126">
        <f>IF($F83=0,2*3.14*(0.016/2),2*3.14*((0.016/2)+($F83/1000)))</f>
        <v>0.05024</v>
      </c>
      <c r="AK79" s="126">
        <f t="shared" si="38"/>
        <v>0</v>
      </c>
      <c r="AL79" s="95">
        <f t="shared" si="39"/>
        <v>0</v>
      </c>
      <c r="AM79" s="252"/>
      <c r="AN79" s="386"/>
      <c r="AO79" s="386"/>
      <c r="AP79" s="387"/>
    </row>
    <row r="80" spans="1:42" ht="12" customHeight="1">
      <c r="A80" s="494" t="s">
        <v>64</v>
      </c>
      <c r="B80" s="495"/>
      <c r="C80" s="578"/>
      <c r="D80" s="102" t="s">
        <v>65</v>
      </c>
      <c r="E80" s="103">
        <v>0.057</v>
      </c>
      <c r="F80" s="104">
        <v>0.2011</v>
      </c>
      <c r="G80" s="83"/>
      <c r="H80" s="84"/>
      <c r="I80" s="84"/>
      <c r="J80" s="84"/>
      <c r="K80" s="84"/>
      <c r="L80" s="84"/>
      <c r="M80" s="84"/>
      <c r="N80" s="84"/>
      <c r="O80" s="84"/>
      <c r="P80" s="83"/>
      <c r="Q80" s="84"/>
      <c r="R80" s="84"/>
      <c r="S80" s="84"/>
      <c r="T80" s="84"/>
      <c r="U80" s="84"/>
      <c r="V80" s="84"/>
      <c r="W80" s="84"/>
      <c r="X80" s="106"/>
      <c r="Y80" s="422">
        <f t="shared" si="32"/>
        <v>0</v>
      </c>
      <c r="Z80" s="423"/>
      <c r="AA80" s="432">
        <f t="shared" si="33"/>
        <v>0</v>
      </c>
      <c r="AB80" s="433"/>
      <c r="AC80" s="89"/>
      <c r="AD80" s="107">
        <f t="shared" si="34"/>
        <v>0</v>
      </c>
      <c r="AE80" s="108">
        <f t="shared" si="35"/>
        <v>0</v>
      </c>
      <c r="AG80" s="95">
        <v>0.2011</v>
      </c>
      <c r="AH80" s="93">
        <f t="shared" si="36"/>
        <v>0</v>
      </c>
      <c r="AI80" s="94">
        <f t="shared" si="37"/>
        <v>0</v>
      </c>
      <c r="AJ80" s="126">
        <f>IF($F83=0,2*3.14*(0.018/2),2*3.14*((0.018/2)+($F83/1000)))</f>
        <v>0.05652</v>
      </c>
      <c r="AK80" s="126">
        <f t="shared" si="38"/>
        <v>0</v>
      </c>
      <c r="AL80" s="95">
        <f t="shared" si="39"/>
        <v>0</v>
      </c>
      <c r="AM80" s="252"/>
      <c r="AN80" s="386"/>
      <c r="AO80" s="386"/>
      <c r="AP80" s="387"/>
    </row>
    <row r="81" spans="1:42" ht="12" customHeight="1">
      <c r="A81" s="412" t="s">
        <v>66</v>
      </c>
      <c r="B81" s="413"/>
      <c r="C81" s="554"/>
      <c r="D81" s="102" t="s">
        <v>27</v>
      </c>
      <c r="E81" s="103">
        <v>0.069</v>
      </c>
      <c r="F81" s="104">
        <v>0.284</v>
      </c>
      <c r="G81" s="83"/>
      <c r="H81" s="84"/>
      <c r="I81" s="84"/>
      <c r="J81" s="84"/>
      <c r="K81" s="84"/>
      <c r="L81" s="84"/>
      <c r="M81" s="84"/>
      <c r="N81" s="84"/>
      <c r="O81" s="84"/>
      <c r="P81" s="83"/>
      <c r="Q81" s="84"/>
      <c r="R81" s="84"/>
      <c r="S81" s="84"/>
      <c r="T81" s="84"/>
      <c r="U81" s="84"/>
      <c r="V81" s="84"/>
      <c r="W81" s="84"/>
      <c r="X81" s="106"/>
      <c r="Y81" s="422">
        <f t="shared" si="32"/>
        <v>0</v>
      </c>
      <c r="Z81" s="423"/>
      <c r="AA81" s="432">
        <f t="shared" si="33"/>
        <v>0</v>
      </c>
      <c r="AB81" s="433"/>
      <c r="AC81" s="89"/>
      <c r="AD81" s="107">
        <f t="shared" si="34"/>
        <v>0</v>
      </c>
      <c r="AE81" s="108">
        <f t="shared" si="35"/>
        <v>0</v>
      </c>
      <c r="AG81" s="95">
        <v>0.284</v>
      </c>
      <c r="AH81" s="93">
        <f t="shared" si="36"/>
        <v>0</v>
      </c>
      <c r="AI81" s="94">
        <f t="shared" si="37"/>
        <v>0</v>
      </c>
      <c r="AJ81" s="126">
        <f>IF($F83=0,2*3.14*(0.022/2),2*3.14*((0.022/2)+($F83/1000)))</f>
        <v>0.06908</v>
      </c>
      <c r="AK81" s="126">
        <f t="shared" si="38"/>
        <v>0</v>
      </c>
      <c r="AL81" s="95">
        <f t="shared" si="39"/>
        <v>0</v>
      </c>
      <c r="AM81" s="252"/>
      <c r="AN81" s="386"/>
      <c r="AO81" s="386"/>
      <c r="AP81" s="387"/>
    </row>
    <row r="82" spans="1:42" ht="12" customHeight="1" thickBot="1">
      <c r="A82" s="587" t="s">
        <v>67</v>
      </c>
      <c r="B82" s="588"/>
      <c r="C82" s="589"/>
      <c r="D82" s="255" t="s">
        <v>28</v>
      </c>
      <c r="E82" s="256">
        <v>0.088</v>
      </c>
      <c r="F82" s="257">
        <v>0.4908</v>
      </c>
      <c r="G82" s="83"/>
      <c r="H82" s="84"/>
      <c r="I82" s="84"/>
      <c r="J82" s="84"/>
      <c r="K82" s="84"/>
      <c r="L82" s="84"/>
      <c r="M82" s="84"/>
      <c r="N82" s="84"/>
      <c r="O82" s="84"/>
      <c r="P82" s="83"/>
      <c r="Q82" s="84"/>
      <c r="R82" s="84"/>
      <c r="S82" s="84"/>
      <c r="T82" s="84"/>
      <c r="U82" s="84"/>
      <c r="V82" s="84"/>
      <c r="W82" s="84"/>
      <c r="X82" s="106"/>
      <c r="Y82" s="550">
        <f t="shared" si="32"/>
        <v>0</v>
      </c>
      <c r="Z82" s="551"/>
      <c r="AA82" s="552">
        <f t="shared" si="33"/>
        <v>0</v>
      </c>
      <c r="AB82" s="553"/>
      <c r="AC82" s="89"/>
      <c r="AD82" s="132">
        <f t="shared" si="34"/>
        <v>0</v>
      </c>
      <c r="AE82" s="133">
        <f t="shared" si="35"/>
        <v>0</v>
      </c>
      <c r="AG82" s="258">
        <v>0.4908</v>
      </c>
      <c r="AH82" s="259">
        <f t="shared" si="36"/>
        <v>0</v>
      </c>
      <c r="AI82" s="260">
        <f t="shared" si="37"/>
        <v>0</v>
      </c>
      <c r="AJ82" s="261">
        <f>IF($F83=0,2*3.14*(0.028/2),2*3.14*((0.028/2)+($F83/1000)))</f>
        <v>0.08792000000000001</v>
      </c>
      <c r="AK82" s="261">
        <f t="shared" si="38"/>
        <v>0</v>
      </c>
      <c r="AL82" s="258">
        <f t="shared" si="39"/>
        <v>0</v>
      </c>
      <c r="AM82" s="252"/>
      <c r="AN82" s="386"/>
      <c r="AO82" s="386"/>
      <c r="AP82" s="387"/>
    </row>
    <row r="83" spans="1:42" s="155" customFormat="1" ht="14.1" customHeight="1">
      <c r="A83" s="262" t="s">
        <v>68</v>
      </c>
      <c r="B83" s="263"/>
      <c r="C83" s="264"/>
      <c r="D83" s="265"/>
      <c r="E83" s="266" t="s">
        <v>41</v>
      </c>
      <c r="F83" s="267"/>
      <c r="G83" s="268" t="s">
        <v>42</v>
      </c>
      <c r="H83" s="266" t="s">
        <v>33</v>
      </c>
      <c r="I83" s="545">
        <f>SUM(AK75:AK82)*(1+F84/100)</f>
        <v>0</v>
      </c>
      <c r="J83" s="545"/>
      <c r="K83" s="269" t="s">
        <v>24</v>
      </c>
      <c r="L83" s="535" t="s">
        <v>69</v>
      </c>
      <c r="M83" s="536"/>
      <c r="N83" s="537"/>
      <c r="O83" s="146" t="s">
        <v>35</v>
      </c>
      <c r="P83" s="150"/>
      <c r="Q83" s="150"/>
      <c r="R83" s="150"/>
      <c r="S83" s="150"/>
      <c r="T83" s="270"/>
      <c r="U83" s="271"/>
      <c r="V83" s="266" t="s">
        <v>33</v>
      </c>
      <c r="W83" s="546">
        <f>+SUM(AH75:AH82)*(1+T84/100)</f>
        <v>0</v>
      </c>
      <c r="X83" s="546"/>
      <c r="Y83" s="272" t="s">
        <v>23</v>
      </c>
      <c r="Z83" s="535" t="s">
        <v>69</v>
      </c>
      <c r="AA83" s="536"/>
      <c r="AB83" s="537"/>
      <c r="AC83" s="154"/>
      <c r="AG83" s="157"/>
      <c r="AJ83" s="156"/>
      <c r="AK83" s="156"/>
      <c r="AL83" s="156"/>
      <c r="AM83" s="45"/>
      <c r="AN83" s="386"/>
      <c r="AO83" s="386"/>
      <c r="AP83" s="387"/>
    </row>
    <row r="84" spans="1:42" s="155" customFormat="1" ht="14.1" customHeight="1" thickBot="1">
      <c r="A84" s="538" t="s">
        <v>36</v>
      </c>
      <c r="B84" s="539"/>
      <c r="C84" s="539"/>
      <c r="D84" s="539"/>
      <c r="E84" s="540"/>
      <c r="F84" s="273"/>
      <c r="G84" s="274" t="s">
        <v>13</v>
      </c>
      <c r="H84" s="162" t="s">
        <v>37</v>
      </c>
      <c r="I84" s="541">
        <f>SUM(AL75:AL82)*(1+F84/100)</f>
        <v>0</v>
      </c>
      <c r="J84" s="541"/>
      <c r="K84" s="275" t="s">
        <v>24</v>
      </c>
      <c r="L84" s="542">
        <f>+I83+I84</f>
        <v>0</v>
      </c>
      <c r="M84" s="543"/>
      <c r="N84" s="276" t="s">
        <v>24</v>
      </c>
      <c r="O84" s="158" t="s">
        <v>36</v>
      </c>
      <c r="P84" s="277"/>
      <c r="Q84" s="277"/>
      <c r="R84" s="277"/>
      <c r="S84" s="277"/>
      <c r="T84" s="160"/>
      <c r="U84" s="278" t="s">
        <v>13</v>
      </c>
      <c r="V84" s="162" t="s">
        <v>37</v>
      </c>
      <c r="W84" s="544">
        <f>+SUM(AI75:AI82)*(1+T84/100)</f>
        <v>0</v>
      </c>
      <c r="X84" s="544"/>
      <c r="Y84" s="166" t="s">
        <v>23</v>
      </c>
      <c r="Z84" s="533">
        <f>+W83+W84</f>
        <v>0</v>
      </c>
      <c r="AA84" s="534"/>
      <c r="AB84" s="167" t="s">
        <v>23</v>
      </c>
      <c r="AG84" s="157"/>
      <c r="AJ84" s="156"/>
      <c r="AK84" s="156"/>
      <c r="AL84" s="156"/>
      <c r="AM84" s="45"/>
      <c r="AN84" s="386"/>
      <c r="AO84" s="386"/>
      <c r="AP84" s="387"/>
    </row>
    <row r="85" spans="1:42" ht="3" customHeight="1" thickBot="1">
      <c r="A85" s="249"/>
      <c r="B85" s="249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M85" s="281"/>
      <c r="AN85" s="386"/>
      <c r="AO85" s="386"/>
      <c r="AP85" s="387"/>
    </row>
    <row r="86" spans="1:42" ht="15" customHeight="1">
      <c r="A86" s="3" t="s">
        <v>2</v>
      </c>
      <c r="B86" s="4"/>
      <c r="C86" s="5"/>
      <c r="D86" s="6"/>
      <c r="E86" s="7"/>
      <c r="F86" s="7"/>
      <c r="G86" s="7"/>
      <c r="H86" s="8"/>
      <c r="I86" s="502"/>
      <c r="J86" s="503"/>
      <c r="K86" s="503"/>
      <c r="L86" s="503"/>
      <c r="M86" s="503"/>
      <c r="N86" s="503"/>
      <c r="O86" s="503"/>
      <c r="P86" s="503"/>
      <c r="Q86" s="503"/>
      <c r="R86" s="503"/>
      <c r="S86" s="503"/>
      <c r="T86" s="503"/>
      <c r="U86" s="504"/>
      <c r="V86" s="9" t="s">
        <v>3</v>
      </c>
      <c r="W86" s="6"/>
      <c r="X86" s="10"/>
      <c r="Y86" s="11"/>
      <c r="Z86" s="505"/>
      <c r="AA86" s="506"/>
      <c r="AB86" s="507"/>
      <c r="AC86" s="12"/>
      <c r="AD86" s="12"/>
      <c r="AE86" s="12"/>
      <c r="AG86" s="15"/>
      <c r="AH86" s="15"/>
      <c r="AI86" s="15"/>
      <c r="AJ86" s="16"/>
      <c r="AK86" s="16"/>
      <c r="AL86" s="16"/>
      <c r="AM86" s="282"/>
      <c r="AN86" s="388"/>
      <c r="AO86" s="388"/>
      <c r="AP86" s="389"/>
    </row>
    <row r="87" spans="1:42" ht="15" customHeight="1" thickBot="1">
      <c r="A87" s="18" t="s">
        <v>56</v>
      </c>
      <c r="B87" s="19"/>
      <c r="C87" s="19"/>
      <c r="D87" s="19"/>
      <c r="E87" s="19"/>
      <c r="F87" s="19"/>
      <c r="G87" s="19"/>
      <c r="H87" s="20"/>
      <c r="I87" s="508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09"/>
      <c r="U87" s="510"/>
      <c r="V87" s="21" t="s">
        <v>4</v>
      </c>
      <c r="W87" s="22"/>
      <c r="X87" s="23"/>
      <c r="Y87" s="24"/>
      <c r="Z87" s="511"/>
      <c r="AA87" s="512"/>
      <c r="AB87" s="513"/>
      <c r="AC87" s="25"/>
      <c r="AD87" s="26"/>
      <c r="AE87" s="26"/>
      <c r="AF87" s="27"/>
      <c r="AG87" s="28"/>
      <c r="AH87" s="28"/>
      <c r="AI87" s="28"/>
      <c r="AJ87" s="28"/>
      <c r="AK87" s="28"/>
      <c r="AL87" s="28"/>
      <c r="AM87" s="101"/>
      <c r="AN87" s="46"/>
      <c r="AO87" s="46"/>
      <c r="AP87" s="46"/>
    </row>
    <row r="88" spans="1:42" ht="18.75" customHeight="1">
      <c r="A88" s="568" t="s">
        <v>6</v>
      </c>
      <c r="B88" s="569"/>
      <c r="C88" s="570"/>
      <c r="D88" s="571" t="s">
        <v>57</v>
      </c>
      <c r="E88" s="574" t="s">
        <v>8</v>
      </c>
      <c r="F88" s="518" t="s">
        <v>71</v>
      </c>
      <c r="G88" s="520"/>
      <c r="H88" s="414"/>
      <c r="I88" s="414"/>
      <c r="J88" s="414"/>
      <c r="K88" s="414"/>
      <c r="L88" s="414"/>
      <c r="M88" s="414"/>
      <c r="N88" s="414"/>
      <c r="O88" s="417"/>
      <c r="P88" s="414"/>
      <c r="Q88" s="414"/>
      <c r="R88" s="414"/>
      <c r="S88" s="414"/>
      <c r="T88" s="414"/>
      <c r="U88" s="414"/>
      <c r="V88" s="414"/>
      <c r="W88" s="414"/>
      <c r="X88" s="581"/>
      <c r="Y88" s="556" t="s">
        <v>9</v>
      </c>
      <c r="Z88" s="557"/>
      <c r="AA88" s="557"/>
      <c r="AB88" s="558"/>
      <c r="AC88" s="31"/>
      <c r="AD88" s="32"/>
      <c r="AE88" s="33"/>
      <c r="AF88" s="34"/>
      <c r="AG88" s="559" t="s">
        <v>73</v>
      </c>
      <c r="AH88" s="562" t="s">
        <v>74</v>
      </c>
      <c r="AI88" s="563"/>
      <c r="AJ88" s="524" t="s">
        <v>58</v>
      </c>
      <c r="AK88" s="530" t="s">
        <v>16</v>
      </c>
      <c r="AL88" s="527" t="s">
        <v>17</v>
      </c>
      <c r="AM88" s="30"/>
      <c r="AN88" s="384" t="s">
        <v>70</v>
      </c>
      <c r="AO88" s="384"/>
      <c r="AP88" s="385"/>
    </row>
    <row r="89" spans="1:42" ht="12" customHeight="1">
      <c r="A89" s="390" t="s">
        <v>112</v>
      </c>
      <c r="B89" s="391"/>
      <c r="C89" s="392"/>
      <c r="D89" s="572"/>
      <c r="E89" s="575"/>
      <c r="F89" s="579"/>
      <c r="G89" s="521"/>
      <c r="H89" s="415"/>
      <c r="I89" s="415"/>
      <c r="J89" s="415"/>
      <c r="K89" s="415"/>
      <c r="L89" s="415"/>
      <c r="M89" s="415"/>
      <c r="N89" s="415"/>
      <c r="O89" s="418"/>
      <c r="P89" s="415"/>
      <c r="Q89" s="415"/>
      <c r="R89" s="415"/>
      <c r="S89" s="415"/>
      <c r="T89" s="415"/>
      <c r="U89" s="415"/>
      <c r="V89" s="415"/>
      <c r="W89" s="415"/>
      <c r="X89" s="582"/>
      <c r="Y89" s="47" t="s">
        <v>12</v>
      </c>
      <c r="Z89" s="472">
        <v>10</v>
      </c>
      <c r="AA89" s="473"/>
      <c r="AB89" s="48" t="s">
        <v>13</v>
      </c>
      <c r="AC89" s="49"/>
      <c r="AD89" s="50"/>
      <c r="AE89" s="51"/>
      <c r="AF89" s="34"/>
      <c r="AG89" s="560"/>
      <c r="AH89" s="564"/>
      <c r="AI89" s="565"/>
      <c r="AJ89" s="525"/>
      <c r="AK89" s="531"/>
      <c r="AL89" s="528"/>
      <c r="AM89" s="45"/>
      <c r="AN89" s="386"/>
      <c r="AO89" s="386"/>
      <c r="AP89" s="387"/>
    </row>
    <row r="90" spans="1:42" ht="12" customHeight="1">
      <c r="A90" s="393"/>
      <c r="B90" s="394"/>
      <c r="C90" s="395"/>
      <c r="D90" s="572"/>
      <c r="E90" s="576"/>
      <c r="F90" s="580"/>
      <c r="G90" s="522"/>
      <c r="H90" s="416"/>
      <c r="I90" s="416"/>
      <c r="J90" s="416"/>
      <c r="K90" s="416"/>
      <c r="L90" s="416"/>
      <c r="M90" s="416"/>
      <c r="N90" s="416"/>
      <c r="O90" s="419"/>
      <c r="P90" s="416"/>
      <c r="Q90" s="416"/>
      <c r="R90" s="416"/>
      <c r="S90" s="416"/>
      <c r="T90" s="416"/>
      <c r="U90" s="416"/>
      <c r="V90" s="416"/>
      <c r="W90" s="416"/>
      <c r="X90" s="583"/>
      <c r="Y90" s="474" t="s">
        <v>14</v>
      </c>
      <c r="Z90" s="475"/>
      <c r="AA90" s="478" t="s">
        <v>15</v>
      </c>
      <c r="AB90" s="479"/>
      <c r="AC90" s="63"/>
      <c r="AD90" s="50"/>
      <c r="AE90" s="51"/>
      <c r="AF90" s="34"/>
      <c r="AG90" s="560"/>
      <c r="AH90" s="566"/>
      <c r="AI90" s="567"/>
      <c r="AJ90" s="525"/>
      <c r="AK90" s="531"/>
      <c r="AL90" s="528"/>
      <c r="AM90" s="45"/>
      <c r="AN90" s="386"/>
      <c r="AO90" s="386"/>
      <c r="AP90" s="387"/>
    </row>
    <row r="91" spans="1:42" ht="12" customHeight="1">
      <c r="A91" s="482" t="s">
        <v>18</v>
      </c>
      <c r="B91" s="483"/>
      <c r="C91" s="555"/>
      <c r="D91" s="573"/>
      <c r="E91" s="68" t="s">
        <v>20</v>
      </c>
      <c r="F91" s="69" t="s">
        <v>21</v>
      </c>
      <c r="G91" s="484" t="s">
        <v>103</v>
      </c>
      <c r="H91" s="485"/>
      <c r="I91" s="485"/>
      <c r="J91" s="485"/>
      <c r="K91" s="485"/>
      <c r="L91" s="485"/>
      <c r="M91" s="485"/>
      <c r="N91" s="485"/>
      <c r="O91" s="486"/>
      <c r="P91" s="487" t="s">
        <v>104</v>
      </c>
      <c r="Q91" s="488"/>
      <c r="R91" s="488"/>
      <c r="S91" s="488"/>
      <c r="T91" s="488"/>
      <c r="U91" s="488"/>
      <c r="V91" s="488"/>
      <c r="W91" s="488"/>
      <c r="X91" s="490"/>
      <c r="Y91" s="476"/>
      <c r="Z91" s="477"/>
      <c r="AA91" s="480"/>
      <c r="AB91" s="481"/>
      <c r="AC91" s="63"/>
      <c r="AD91" s="70"/>
      <c r="AF91" s="71"/>
      <c r="AG91" s="561"/>
      <c r="AH91" s="76" t="s">
        <v>23</v>
      </c>
      <c r="AI91" s="77" t="s">
        <v>23</v>
      </c>
      <c r="AJ91" s="526"/>
      <c r="AK91" s="532"/>
      <c r="AL91" s="529"/>
      <c r="AM91" s="281"/>
      <c r="AN91" s="386"/>
      <c r="AO91" s="386"/>
      <c r="AP91" s="387"/>
    </row>
    <row r="92" spans="1:42" ht="12" customHeight="1">
      <c r="A92" s="496" t="s">
        <v>59</v>
      </c>
      <c r="B92" s="497"/>
      <c r="C92" s="577"/>
      <c r="D92" s="80"/>
      <c r="E92" s="81">
        <v>0.025</v>
      </c>
      <c r="F92" s="82">
        <v>0.0283</v>
      </c>
      <c r="G92" s="83"/>
      <c r="H92" s="84"/>
      <c r="I92" s="84"/>
      <c r="J92" s="84"/>
      <c r="K92" s="85"/>
      <c r="L92" s="84"/>
      <c r="M92" s="84"/>
      <c r="N92" s="85"/>
      <c r="O92" s="85"/>
      <c r="P92" s="86"/>
      <c r="Q92" s="85"/>
      <c r="R92" s="85"/>
      <c r="S92" s="85"/>
      <c r="T92" s="85"/>
      <c r="U92" s="85"/>
      <c r="V92" s="85"/>
      <c r="W92" s="85"/>
      <c r="X92" s="88"/>
      <c r="Y92" s="498">
        <f aca="true" t="shared" si="40" ref="Y92:Y99">(SUM(G92:O92))*(1+$Z$89/100)</f>
        <v>0</v>
      </c>
      <c r="Z92" s="499"/>
      <c r="AA92" s="500">
        <f aca="true" t="shared" si="41" ref="AA92:AA99">(SUM(P92:X92))*(1+$Z$89/100)</f>
        <v>0</v>
      </c>
      <c r="AB92" s="501"/>
      <c r="AC92" s="89"/>
      <c r="AD92" s="90">
        <f aca="true" t="shared" si="42" ref="AD92:AD99">SUM(G92:O92)</f>
        <v>0</v>
      </c>
      <c r="AE92" s="91">
        <f aca="true" t="shared" si="43" ref="AE92:AE99">SUM(P92:X92)</f>
        <v>0</v>
      </c>
      <c r="AG92" s="95">
        <v>0.0283</v>
      </c>
      <c r="AH92" s="93">
        <f aca="true" t="shared" si="44" ref="AH92:AH99">(SUM(G92:O92))*AG92</f>
        <v>0</v>
      </c>
      <c r="AI92" s="94">
        <f aca="true" t="shared" si="45" ref="AI92:AI99">(SUM(P92:X92))*AG92</f>
        <v>0</v>
      </c>
      <c r="AJ92" s="254">
        <f>IF($F100=0,2*3.14*(0.008/2),2*3.14*((0.008/2)+($F100/1000)))</f>
        <v>0.02512</v>
      </c>
      <c r="AK92" s="254">
        <f aca="true" t="shared" si="46" ref="AK92:AK99">+SUM(G92:O92)*AJ92</f>
        <v>0</v>
      </c>
      <c r="AL92" s="96">
        <f aca="true" t="shared" si="47" ref="AL92:AL99">+SUM(P92:X92)*AJ92</f>
        <v>0</v>
      </c>
      <c r="AM92" s="252"/>
      <c r="AN92" s="386"/>
      <c r="AO92" s="386"/>
      <c r="AP92" s="387"/>
    </row>
    <row r="93" spans="1:42" ht="12" customHeight="1">
      <c r="A93" s="412" t="s">
        <v>60</v>
      </c>
      <c r="B93" s="413"/>
      <c r="C93" s="554"/>
      <c r="D93" s="102"/>
      <c r="E93" s="103">
        <v>0.031</v>
      </c>
      <c r="F93" s="104">
        <v>0.0503</v>
      </c>
      <c r="G93" s="83"/>
      <c r="H93" s="84"/>
      <c r="I93" s="84"/>
      <c r="J93" s="84"/>
      <c r="K93" s="84"/>
      <c r="L93" s="84"/>
      <c r="M93" s="84"/>
      <c r="N93" s="84"/>
      <c r="O93" s="84"/>
      <c r="P93" s="83"/>
      <c r="Q93" s="84"/>
      <c r="R93" s="84"/>
      <c r="S93" s="84"/>
      <c r="T93" s="84"/>
      <c r="U93" s="84"/>
      <c r="V93" s="84"/>
      <c r="W93" s="84"/>
      <c r="X93" s="106"/>
      <c r="Y93" s="422">
        <f t="shared" si="40"/>
        <v>0</v>
      </c>
      <c r="Z93" s="423"/>
      <c r="AA93" s="432">
        <f t="shared" si="41"/>
        <v>0</v>
      </c>
      <c r="AB93" s="433"/>
      <c r="AC93" s="89"/>
      <c r="AD93" s="107">
        <f t="shared" si="42"/>
        <v>0</v>
      </c>
      <c r="AE93" s="108">
        <f t="shared" si="43"/>
        <v>0</v>
      </c>
      <c r="AG93" s="95">
        <v>0.0503</v>
      </c>
      <c r="AH93" s="93">
        <f t="shared" si="44"/>
        <v>0</v>
      </c>
      <c r="AI93" s="94">
        <f t="shared" si="45"/>
        <v>0</v>
      </c>
      <c r="AJ93" s="126">
        <f>IF($F100=0,2*3.14*(0.01/2),2*3.14*((0.01/2)+($F100/1000)))</f>
        <v>0.031400000000000004</v>
      </c>
      <c r="AK93" s="126">
        <f t="shared" si="46"/>
        <v>0</v>
      </c>
      <c r="AL93" s="95">
        <f t="shared" si="47"/>
        <v>0</v>
      </c>
      <c r="AM93" s="252"/>
      <c r="AN93" s="386"/>
      <c r="AO93" s="386"/>
      <c r="AP93" s="387"/>
    </row>
    <row r="94" spans="1:42" ht="12" customHeight="1">
      <c r="A94" s="412" t="s">
        <v>61</v>
      </c>
      <c r="B94" s="413"/>
      <c r="C94" s="554"/>
      <c r="D94" s="102" t="s">
        <v>25</v>
      </c>
      <c r="E94" s="103">
        <v>0.038</v>
      </c>
      <c r="F94" s="104">
        <v>0.0785</v>
      </c>
      <c r="G94" s="83"/>
      <c r="H94" s="84"/>
      <c r="I94" s="84"/>
      <c r="J94" s="84"/>
      <c r="K94" s="84"/>
      <c r="L94" s="84"/>
      <c r="M94" s="84"/>
      <c r="N94" s="84"/>
      <c r="O94" s="84"/>
      <c r="P94" s="83"/>
      <c r="Q94" s="84"/>
      <c r="R94" s="84"/>
      <c r="S94" s="84"/>
      <c r="T94" s="84"/>
      <c r="U94" s="84"/>
      <c r="V94" s="84"/>
      <c r="W94" s="84"/>
      <c r="X94" s="106"/>
      <c r="Y94" s="422">
        <f t="shared" si="40"/>
        <v>0</v>
      </c>
      <c r="Z94" s="423"/>
      <c r="AA94" s="432">
        <f t="shared" si="41"/>
        <v>0</v>
      </c>
      <c r="AB94" s="433"/>
      <c r="AC94" s="89"/>
      <c r="AD94" s="107">
        <f t="shared" si="42"/>
        <v>0</v>
      </c>
      <c r="AE94" s="108">
        <f t="shared" si="43"/>
        <v>0</v>
      </c>
      <c r="AG94" s="95">
        <v>0.0785</v>
      </c>
      <c r="AH94" s="93">
        <f t="shared" si="44"/>
        <v>0</v>
      </c>
      <c r="AI94" s="94">
        <f t="shared" si="45"/>
        <v>0</v>
      </c>
      <c r="AJ94" s="126">
        <f>IF($F100=0,2*3.14*(0.012/2),2*3.14*((0.012/2)+($F100/1000)))</f>
        <v>0.037680000000000005</v>
      </c>
      <c r="AK94" s="126">
        <f t="shared" si="46"/>
        <v>0</v>
      </c>
      <c r="AL94" s="95">
        <f t="shared" si="47"/>
        <v>0</v>
      </c>
      <c r="AM94" s="252"/>
      <c r="AN94" s="386"/>
      <c r="AO94" s="386"/>
      <c r="AP94" s="387"/>
    </row>
    <row r="95" spans="1:42" ht="12" customHeight="1">
      <c r="A95" s="412" t="s">
        <v>62</v>
      </c>
      <c r="B95" s="413"/>
      <c r="C95" s="554"/>
      <c r="D95" s="102" t="s">
        <v>26</v>
      </c>
      <c r="E95" s="103">
        <v>0.044</v>
      </c>
      <c r="F95" s="104">
        <v>0.1131</v>
      </c>
      <c r="G95" s="83"/>
      <c r="H95" s="84"/>
      <c r="I95" s="84"/>
      <c r="J95" s="84"/>
      <c r="K95" s="84"/>
      <c r="L95" s="84"/>
      <c r="M95" s="84"/>
      <c r="N95" s="84"/>
      <c r="O95" s="84"/>
      <c r="P95" s="83"/>
      <c r="Q95" s="84"/>
      <c r="R95" s="84"/>
      <c r="S95" s="84"/>
      <c r="T95" s="84"/>
      <c r="U95" s="84"/>
      <c r="V95" s="84"/>
      <c r="W95" s="84"/>
      <c r="X95" s="106"/>
      <c r="Y95" s="422">
        <f t="shared" si="40"/>
        <v>0</v>
      </c>
      <c r="Z95" s="423"/>
      <c r="AA95" s="432">
        <f t="shared" si="41"/>
        <v>0</v>
      </c>
      <c r="AB95" s="433"/>
      <c r="AC95" s="89"/>
      <c r="AD95" s="107">
        <f t="shared" si="42"/>
        <v>0</v>
      </c>
      <c r="AE95" s="108">
        <f t="shared" si="43"/>
        <v>0</v>
      </c>
      <c r="AG95" s="95">
        <v>0.1131</v>
      </c>
      <c r="AH95" s="93">
        <f t="shared" si="44"/>
        <v>0</v>
      </c>
      <c r="AI95" s="94">
        <f t="shared" si="45"/>
        <v>0</v>
      </c>
      <c r="AJ95" s="126">
        <f>IF($F100=0,2*3.14*(0.014/2),2*3.14*((0.014/2)+($F100/1000)))</f>
        <v>0.043960000000000006</v>
      </c>
      <c r="AK95" s="126">
        <f t="shared" si="46"/>
        <v>0</v>
      </c>
      <c r="AL95" s="95">
        <f t="shared" si="47"/>
        <v>0</v>
      </c>
      <c r="AM95" s="252"/>
      <c r="AN95" s="386"/>
      <c r="AO95" s="386"/>
      <c r="AP95" s="387"/>
    </row>
    <row r="96" spans="1:42" ht="12" customHeight="1">
      <c r="A96" s="412" t="s">
        <v>63</v>
      </c>
      <c r="B96" s="413"/>
      <c r="C96" s="554"/>
      <c r="D96" s="102"/>
      <c r="E96" s="103">
        <v>0.05</v>
      </c>
      <c r="F96" s="104">
        <v>0.1539</v>
      </c>
      <c r="G96" s="83"/>
      <c r="H96" s="84"/>
      <c r="I96" s="84"/>
      <c r="J96" s="84"/>
      <c r="K96" s="84"/>
      <c r="L96" s="84"/>
      <c r="M96" s="84"/>
      <c r="N96" s="84"/>
      <c r="O96" s="84"/>
      <c r="P96" s="83"/>
      <c r="Q96" s="84"/>
      <c r="R96" s="84"/>
      <c r="S96" s="84"/>
      <c r="T96" s="84"/>
      <c r="U96" s="84"/>
      <c r="V96" s="84"/>
      <c r="W96" s="84"/>
      <c r="X96" s="106"/>
      <c r="Y96" s="422">
        <f t="shared" si="40"/>
        <v>0</v>
      </c>
      <c r="Z96" s="423"/>
      <c r="AA96" s="432">
        <f t="shared" si="41"/>
        <v>0</v>
      </c>
      <c r="AB96" s="433"/>
      <c r="AC96" s="89"/>
      <c r="AD96" s="107">
        <f t="shared" si="42"/>
        <v>0</v>
      </c>
      <c r="AE96" s="108">
        <f t="shared" si="43"/>
        <v>0</v>
      </c>
      <c r="AG96" s="95">
        <v>0.1539</v>
      </c>
      <c r="AH96" s="93">
        <f t="shared" si="44"/>
        <v>0</v>
      </c>
      <c r="AI96" s="94">
        <f t="shared" si="45"/>
        <v>0</v>
      </c>
      <c r="AJ96" s="126">
        <f>IF($F100=0,2*3.14*(0.016/2),2*3.14*((0.016/2)+($F100/1000)))</f>
        <v>0.05024</v>
      </c>
      <c r="AK96" s="126">
        <f t="shared" si="46"/>
        <v>0</v>
      </c>
      <c r="AL96" s="95">
        <f t="shared" si="47"/>
        <v>0</v>
      </c>
      <c r="AM96" s="252"/>
      <c r="AN96" s="386"/>
      <c r="AO96" s="386"/>
      <c r="AP96" s="387"/>
    </row>
    <row r="97" spans="1:42" ht="12" customHeight="1">
      <c r="A97" s="494" t="s">
        <v>64</v>
      </c>
      <c r="B97" s="495"/>
      <c r="C97" s="578"/>
      <c r="D97" s="102" t="s">
        <v>65</v>
      </c>
      <c r="E97" s="103">
        <v>0.057</v>
      </c>
      <c r="F97" s="104">
        <v>0.2011</v>
      </c>
      <c r="G97" s="83"/>
      <c r="H97" s="84"/>
      <c r="I97" s="84"/>
      <c r="J97" s="84"/>
      <c r="K97" s="84"/>
      <c r="L97" s="84"/>
      <c r="M97" s="84"/>
      <c r="N97" s="84"/>
      <c r="O97" s="84"/>
      <c r="P97" s="83"/>
      <c r="Q97" s="84"/>
      <c r="R97" s="84"/>
      <c r="S97" s="84"/>
      <c r="T97" s="84"/>
      <c r="U97" s="84"/>
      <c r="V97" s="84"/>
      <c r="W97" s="84"/>
      <c r="X97" s="106"/>
      <c r="Y97" s="422">
        <f t="shared" si="40"/>
        <v>0</v>
      </c>
      <c r="Z97" s="423"/>
      <c r="AA97" s="432">
        <f t="shared" si="41"/>
        <v>0</v>
      </c>
      <c r="AB97" s="433"/>
      <c r="AC97" s="89"/>
      <c r="AD97" s="107">
        <f t="shared" si="42"/>
        <v>0</v>
      </c>
      <c r="AE97" s="108">
        <f t="shared" si="43"/>
        <v>0</v>
      </c>
      <c r="AG97" s="95">
        <v>0.2011</v>
      </c>
      <c r="AH97" s="93">
        <f t="shared" si="44"/>
        <v>0</v>
      </c>
      <c r="AI97" s="94">
        <f t="shared" si="45"/>
        <v>0</v>
      </c>
      <c r="AJ97" s="126">
        <f>IF($F100=0,2*3.14*(0.018/2),2*3.14*((0.018/2)+($F100/1000)))</f>
        <v>0.05652</v>
      </c>
      <c r="AK97" s="126">
        <f t="shared" si="46"/>
        <v>0</v>
      </c>
      <c r="AL97" s="95">
        <f t="shared" si="47"/>
        <v>0</v>
      </c>
      <c r="AM97" s="252"/>
      <c r="AN97" s="386"/>
      <c r="AO97" s="386"/>
      <c r="AP97" s="387"/>
    </row>
    <row r="98" spans="1:42" ht="12" customHeight="1">
      <c r="A98" s="412" t="s">
        <v>66</v>
      </c>
      <c r="B98" s="413"/>
      <c r="C98" s="554"/>
      <c r="D98" s="102" t="s">
        <v>27</v>
      </c>
      <c r="E98" s="103">
        <v>0.069</v>
      </c>
      <c r="F98" s="104">
        <v>0.284</v>
      </c>
      <c r="G98" s="83"/>
      <c r="H98" s="84"/>
      <c r="I98" s="84"/>
      <c r="J98" s="84"/>
      <c r="K98" s="84"/>
      <c r="L98" s="84"/>
      <c r="M98" s="84"/>
      <c r="N98" s="84"/>
      <c r="O98" s="84"/>
      <c r="P98" s="83"/>
      <c r="Q98" s="84"/>
      <c r="R98" s="84"/>
      <c r="S98" s="84"/>
      <c r="T98" s="84"/>
      <c r="U98" s="84"/>
      <c r="V98" s="84"/>
      <c r="W98" s="84"/>
      <c r="X98" s="106"/>
      <c r="Y98" s="422">
        <f t="shared" si="40"/>
        <v>0</v>
      </c>
      <c r="Z98" s="423"/>
      <c r="AA98" s="432">
        <f t="shared" si="41"/>
        <v>0</v>
      </c>
      <c r="AB98" s="433"/>
      <c r="AC98" s="89"/>
      <c r="AD98" s="107">
        <f t="shared" si="42"/>
        <v>0</v>
      </c>
      <c r="AE98" s="108">
        <f t="shared" si="43"/>
        <v>0</v>
      </c>
      <c r="AG98" s="95">
        <v>0.284</v>
      </c>
      <c r="AH98" s="93">
        <f t="shared" si="44"/>
        <v>0</v>
      </c>
      <c r="AI98" s="94">
        <f t="shared" si="45"/>
        <v>0</v>
      </c>
      <c r="AJ98" s="126">
        <f>IF($F100=0,2*3.14*(0.022/2),2*3.14*((0.022/2)+($F100/1000)))</f>
        <v>0.06908</v>
      </c>
      <c r="AK98" s="126">
        <f t="shared" si="46"/>
        <v>0</v>
      </c>
      <c r="AL98" s="95">
        <f t="shared" si="47"/>
        <v>0</v>
      </c>
      <c r="AM98" s="252"/>
      <c r="AN98" s="386"/>
      <c r="AO98" s="386"/>
      <c r="AP98" s="387"/>
    </row>
    <row r="99" spans="1:42" ht="12" customHeight="1" thickBot="1">
      <c r="A99" s="547" t="s">
        <v>67</v>
      </c>
      <c r="B99" s="548"/>
      <c r="C99" s="549"/>
      <c r="D99" s="102" t="s">
        <v>28</v>
      </c>
      <c r="E99" s="103">
        <v>0.088</v>
      </c>
      <c r="F99" s="104">
        <v>0.4908</v>
      </c>
      <c r="G99" s="83"/>
      <c r="H99" s="84"/>
      <c r="I99" s="84"/>
      <c r="J99" s="84"/>
      <c r="K99" s="131"/>
      <c r="L99" s="84"/>
      <c r="M99" s="84"/>
      <c r="N99" s="84"/>
      <c r="O99" s="84"/>
      <c r="P99" s="83"/>
      <c r="Q99" s="84"/>
      <c r="R99" s="84"/>
      <c r="S99" s="84"/>
      <c r="T99" s="131"/>
      <c r="U99" s="84"/>
      <c r="V99" s="84"/>
      <c r="W99" s="84"/>
      <c r="X99" s="106"/>
      <c r="Y99" s="550">
        <f t="shared" si="40"/>
        <v>0</v>
      </c>
      <c r="Z99" s="551"/>
      <c r="AA99" s="552">
        <f t="shared" si="41"/>
        <v>0</v>
      </c>
      <c r="AB99" s="553"/>
      <c r="AC99" s="89"/>
      <c r="AD99" s="132">
        <f t="shared" si="42"/>
        <v>0</v>
      </c>
      <c r="AE99" s="133">
        <f t="shared" si="43"/>
        <v>0</v>
      </c>
      <c r="AG99" s="258">
        <v>0.4908</v>
      </c>
      <c r="AH99" s="259">
        <f t="shared" si="44"/>
        <v>0</v>
      </c>
      <c r="AI99" s="260">
        <f t="shared" si="45"/>
        <v>0</v>
      </c>
      <c r="AJ99" s="261">
        <f>IF($F100=0,2*3.14*(0.028/2),2*3.14*((0.028/2)+($F100/1000)))</f>
        <v>0.08792000000000001</v>
      </c>
      <c r="AK99" s="261">
        <f t="shared" si="46"/>
        <v>0</v>
      </c>
      <c r="AL99" s="258">
        <f t="shared" si="47"/>
        <v>0</v>
      </c>
      <c r="AM99" s="252"/>
      <c r="AN99" s="386"/>
      <c r="AO99" s="386"/>
      <c r="AP99" s="387"/>
    </row>
    <row r="100" spans="1:42" s="155" customFormat="1" ht="14.1" customHeight="1">
      <c r="A100" s="283" t="s">
        <v>68</v>
      </c>
      <c r="B100" s="284"/>
      <c r="C100" s="264"/>
      <c r="D100" s="265"/>
      <c r="E100" s="202" t="s">
        <v>41</v>
      </c>
      <c r="F100" s="203"/>
      <c r="G100" s="204" t="s">
        <v>42</v>
      </c>
      <c r="H100" s="266" t="s">
        <v>33</v>
      </c>
      <c r="I100" s="545">
        <f>SUM(AK92:AK99)*(1+F101/100)</f>
        <v>0</v>
      </c>
      <c r="J100" s="545"/>
      <c r="K100" s="269" t="s">
        <v>24</v>
      </c>
      <c r="L100" s="535" t="s">
        <v>69</v>
      </c>
      <c r="M100" s="536"/>
      <c r="N100" s="537"/>
      <c r="O100" s="146" t="s">
        <v>35</v>
      </c>
      <c r="P100" s="150"/>
      <c r="Q100" s="150"/>
      <c r="R100" s="150"/>
      <c r="S100" s="150"/>
      <c r="T100" s="151"/>
      <c r="U100" s="271"/>
      <c r="V100" s="266" t="s">
        <v>33</v>
      </c>
      <c r="W100" s="546">
        <f>+SUM(AH92:AH99)*(1+T101/100)</f>
        <v>0</v>
      </c>
      <c r="X100" s="546"/>
      <c r="Y100" s="272" t="s">
        <v>23</v>
      </c>
      <c r="Z100" s="535" t="s">
        <v>69</v>
      </c>
      <c r="AA100" s="536"/>
      <c r="AB100" s="537"/>
      <c r="AC100" s="154"/>
      <c r="AG100" s="157"/>
      <c r="AJ100" s="156"/>
      <c r="AK100" s="156"/>
      <c r="AL100" s="156"/>
      <c r="AM100" s="67"/>
      <c r="AN100" s="388"/>
      <c r="AO100" s="388"/>
      <c r="AP100" s="389"/>
    </row>
    <row r="101" spans="1:42" s="155" customFormat="1" ht="14.1" customHeight="1" thickBot="1">
      <c r="A101" s="538" t="s">
        <v>36</v>
      </c>
      <c r="B101" s="539"/>
      <c r="C101" s="539"/>
      <c r="D101" s="539"/>
      <c r="E101" s="540"/>
      <c r="F101" s="273"/>
      <c r="G101" s="274" t="s">
        <v>13</v>
      </c>
      <c r="H101" s="162" t="s">
        <v>37</v>
      </c>
      <c r="I101" s="541">
        <f>SUM(AL92:AL99)*(1+F101/100)</f>
        <v>0</v>
      </c>
      <c r="J101" s="541"/>
      <c r="K101" s="275" t="s">
        <v>24</v>
      </c>
      <c r="L101" s="542">
        <f>+I100+I101</f>
        <v>0</v>
      </c>
      <c r="M101" s="543"/>
      <c r="N101" s="276" t="s">
        <v>24</v>
      </c>
      <c r="O101" s="158" t="s">
        <v>36</v>
      </c>
      <c r="P101" s="277"/>
      <c r="Q101" s="277"/>
      <c r="R101" s="277"/>
      <c r="S101" s="277"/>
      <c r="T101" s="160"/>
      <c r="U101" s="278" t="s">
        <v>13</v>
      </c>
      <c r="V101" s="162" t="s">
        <v>37</v>
      </c>
      <c r="W101" s="544">
        <f>+SUM(AI92:AI99)*(1+T101/100)</f>
        <v>0</v>
      </c>
      <c r="X101" s="544"/>
      <c r="Y101" s="166" t="s">
        <v>23</v>
      </c>
      <c r="Z101" s="533">
        <f>+W100+W101</f>
        <v>0</v>
      </c>
      <c r="AA101" s="534"/>
      <c r="AB101" s="167" t="s">
        <v>23</v>
      </c>
      <c r="AG101" s="157"/>
      <c r="AJ101" s="156"/>
      <c r="AK101" s="156"/>
      <c r="AL101" s="156"/>
      <c r="AM101" s="101"/>
      <c r="AN101" s="46"/>
      <c r="AO101" s="46"/>
      <c r="AP101" s="46"/>
    </row>
    <row r="102" ht="13.5" thickBot="1"/>
    <row r="103" spans="1:38" ht="15" customHeight="1">
      <c r="A103" s="3" t="s">
        <v>2</v>
      </c>
      <c r="B103" s="4"/>
      <c r="C103" s="5"/>
      <c r="D103" s="6"/>
      <c r="E103" s="7"/>
      <c r="F103" s="7"/>
      <c r="G103" s="7"/>
      <c r="H103" s="8"/>
      <c r="I103" s="502"/>
      <c r="J103" s="503"/>
      <c r="K103" s="503"/>
      <c r="L103" s="503"/>
      <c r="M103" s="503"/>
      <c r="N103" s="503"/>
      <c r="O103" s="503"/>
      <c r="P103" s="503"/>
      <c r="Q103" s="503"/>
      <c r="R103" s="503"/>
      <c r="S103" s="503"/>
      <c r="T103" s="503"/>
      <c r="U103" s="504"/>
      <c r="V103" s="9" t="s">
        <v>3</v>
      </c>
      <c r="W103" s="6"/>
      <c r="X103" s="10"/>
      <c r="Y103" s="11"/>
      <c r="Z103" s="505"/>
      <c r="AA103" s="506"/>
      <c r="AB103" s="507"/>
      <c r="AC103" s="12"/>
      <c r="AD103" s="12"/>
      <c r="AE103" s="12"/>
      <c r="AG103" s="15"/>
      <c r="AH103" s="15"/>
      <c r="AI103" s="15"/>
      <c r="AJ103" s="16"/>
      <c r="AK103" s="16"/>
      <c r="AL103" s="16"/>
    </row>
    <row r="104" spans="1:42" ht="15" customHeight="1" thickBot="1">
      <c r="A104" s="18" t="s">
        <v>56</v>
      </c>
      <c r="B104" s="19"/>
      <c r="C104" s="19"/>
      <c r="D104" s="19"/>
      <c r="E104" s="19"/>
      <c r="F104" s="19"/>
      <c r="G104" s="19"/>
      <c r="H104" s="20"/>
      <c r="I104" s="508"/>
      <c r="J104" s="509"/>
      <c r="K104" s="509"/>
      <c r="L104" s="509"/>
      <c r="M104" s="509"/>
      <c r="N104" s="509"/>
      <c r="O104" s="509"/>
      <c r="P104" s="509"/>
      <c r="Q104" s="509"/>
      <c r="R104" s="509"/>
      <c r="S104" s="509"/>
      <c r="T104" s="509"/>
      <c r="U104" s="510"/>
      <c r="V104" s="21" t="s">
        <v>4</v>
      </c>
      <c r="W104" s="22"/>
      <c r="X104" s="23"/>
      <c r="Y104" s="24"/>
      <c r="Z104" s="511"/>
      <c r="AA104" s="512"/>
      <c r="AB104" s="513"/>
      <c r="AC104" s="25"/>
      <c r="AD104" s="26"/>
      <c r="AE104" s="26"/>
      <c r="AF104" s="27"/>
      <c r="AG104" s="28"/>
      <c r="AH104" s="28"/>
      <c r="AI104" s="28"/>
      <c r="AJ104" s="28"/>
      <c r="AK104" s="28"/>
      <c r="AL104" s="28"/>
      <c r="AM104" s="30"/>
      <c r="AN104" s="384" t="s">
        <v>5</v>
      </c>
      <c r="AO104" s="384"/>
      <c r="AP104" s="385"/>
    </row>
    <row r="105" spans="1:42" ht="18.75" customHeight="1">
      <c r="A105" s="568" t="s">
        <v>6</v>
      </c>
      <c r="B105" s="569"/>
      <c r="C105" s="570"/>
      <c r="D105" s="571" t="s">
        <v>57</v>
      </c>
      <c r="E105" s="574" t="s">
        <v>8</v>
      </c>
      <c r="F105" s="518" t="s">
        <v>71</v>
      </c>
      <c r="G105" s="520"/>
      <c r="H105" s="414"/>
      <c r="I105" s="414"/>
      <c r="J105" s="414"/>
      <c r="K105" s="414"/>
      <c r="L105" s="414"/>
      <c r="M105" s="414"/>
      <c r="N105" s="414"/>
      <c r="O105" s="417"/>
      <c r="P105" s="414"/>
      <c r="Q105" s="414"/>
      <c r="R105" s="414"/>
      <c r="S105" s="414"/>
      <c r="T105" s="414"/>
      <c r="U105" s="414"/>
      <c r="V105" s="414"/>
      <c r="W105" s="414"/>
      <c r="X105" s="581"/>
      <c r="Y105" s="556" t="s">
        <v>9</v>
      </c>
      <c r="Z105" s="557"/>
      <c r="AA105" s="557"/>
      <c r="AB105" s="558"/>
      <c r="AC105" s="31"/>
      <c r="AD105" s="32"/>
      <c r="AE105" s="33"/>
      <c r="AF105" s="34"/>
      <c r="AG105" s="559" t="s">
        <v>73</v>
      </c>
      <c r="AH105" s="562" t="s">
        <v>74</v>
      </c>
      <c r="AI105" s="563"/>
      <c r="AJ105" s="524" t="s">
        <v>58</v>
      </c>
      <c r="AK105" s="530" t="s">
        <v>16</v>
      </c>
      <c r="AL105" s="527" t="s">
        <v>17</v>
      </c>
      <c r="AM105" s="45"/>
      <c r="AN105" s="386"/>
      <c r="AO105" s="386"/>
      <c r="AP105" s="387"/>
    </row>
    <row r="106" spans="1:42" ht="12" customHeight="1">
      <c r="A106" s="390" t="s">
        <v>113</v>
      </c>
      <c r="B106" s="391"/>
      <c r="C106" s="392"/>
      <c r="D106" s="572"/>
      <c r="E106" s="575"/>
      <c r="F106" s="579"/>
      <c r="G106" s="521"/>
      <c r="H106" s="415"/>
      <c r="I106" s="415"/>
      <c r="J106" s="415"/>
      <c r="K106" s="415"/>
      <c r="L106" s="415"/>
      <c r="M106" s="415"/>
      <c r="N106" s="415"/>
      <c r="O106" s="418"/>
      <c r="P106" s="415"/>
      <c r="Q106" s="415"/>
      <c r="R106" s="415"/>
      <c r="S106" s="415"/>
      <c r="T106" s="415"/>
      <c r="U106" s="415"/>
      <c r="V106" s="415"/>
      <c r="W106" s="415"/>
      <c r="X106" s="582"/>
      <c r="Y106" s="47" t="s">
        <v>12</v>
      </c>
      <c r="Z106" s="472">
        <v>10</v>
      </c>
      <c r="AA106" s="473"/>
      <c r="AB106" s="48" t="s">
        <v>13</v>
      </c>
      <c r="AC106" s="49"/>
      <c r="AD106" s="50"/>
      <c r="AE106" s="51"/>
      <c r="AF106" s="34"/>
      <c r="AG106" s="560"/>
      <c r="AH106" s="564"/>
      <c r="AI106" s="565"/>
      <c r="AJ106" s="525"/>
      <c r="AK106" s="531"/>
      <c r="AL106" s="528"/>
      <c r="AM106" s="45"/>
      <c r="AN106" s="386"/>
      <c r="AO106" s="386"/>
      <c r="AP106" s="387"/>
    </row>
    <row r="107" spans="1:42" ht="12" customHeight="1">
      <c r="A107" s="393"/>
      <c r="B107" s="394"/>
      <c r="C107" s="395"/>
      <c r="D107" s="572"/>
      <c r="E107" s="576"/>
      <c r="F107" s="580"/>
      <c r="G107" s="522"/>
      <c r="H107" s="416"/>
      <c r="I107" s="416"/>
      <c r="J107" s="416"/>
      <c r="K107" s="416"/>
      <c r="L107" s="416"/>
      <c r="M107" s="416"/>
      <c r="N107" s="416"/>
      <c r="O107" s="419"/>
      <c r="P107" s="416"/>
      <c r="Q107" s="416"/>
      <c r="R107" s="416"/>
      <c r="S107" s="416"/>
      <c r="T107" s="416"/>
      <c r="U107" s="416"/>
      <c r="V107" s="416"/>
      <c r="W107" s="416"/>
      <c r="X107" s="583"/>
      <c r="Y107" s="474" t="s">
        <v>14</v>
      </c>
      <c r="Z107" s="475"/>
      <c r="AA107" s="478" t="s">
        <v>15</v>
      </c>
      <c r="AB107" s="479"/>
      <c r="AC107" s="63"/>
      <c r="AD107" s="50"/>
      <c r="AE107" s="51"/>
      <c r="AF107" s="34"/>
      <c r="AG107" s="560"/>
      <c r="AH107" s="566"/>
      <c r="AI107" s="567"/>
      <c r="AJ107" s="525"/>
      <c r="AK107" s="531"/>
      <c r="AL107" s="528"/>
      <c r="AM107" s="67"/>
      <c r="AN107" s="388"/>
      <c r="AO107" s="388"/>
      <c r="AP107" s="389"/>
    </row>
    <row r="108" spans="1:42" ht="12" customHeight="1">
      <c r="A108" s="482" t="s">
        <v>18</v>
      </c>
      <c r="B108" s="483"/>
      <c r="C108" s="555"/>
      <c r="D108" s="573"/>
      <c r="E108" s="68" t="s">
        <v>20</v>
      </c>
      <c r="F108" s="69" t="s">
        <v>21</v>
      </c>
      <c r="G108" s="484" t="s">
        <v>103</v>
      </c>
      <c r="H108" s="485"/>
      <c r="I108" s="485"/>
      <c r="J108" s="485"/>
      <c r="K108" s="485"/>
      <c r="L108" s="485"/>
      <c r="M108" s="485"/>
      <c r="N108" s="485"/>
      <c r="O108" s="486"/>
      <c r="P108" s="487" t="s">
        <v>104</v>
      </c>
      <c r="Q108" s="488"/>
      <c r="R108" s="488"/>
      <c r="S108" s="488"/>
      <c r="T108" s="488"/>
      <c r="U108" s="488"/>
      <c r="V108" s="488"/>
      <c r="W108" s="488"/>
      <c r="X108" s="490"/>
      <c r="Y108" s="476"/>
      <c r="Z108" s="477"/>
      <c r="AA108" s="480"/>
      <c r="AB108" s="481"/>
      <c r="AC108" s="63"/>
      <c r="AD108" s="70"/>
      <c r="AF108" s="71"/>
      <c r="AG108" s="561"/>
      <c r="AH108" s="76" t="s">
        <v>23</v>
      </c>
      <c r="AI108" s="77" t="s">
        <v>23</v>
      </c>
      <c r="AJ108" s="526"/>
      <c r="AK108" s="532"/>
      <c r="AL108" s="529"/>
      <c r="AO108" s="46"/>
      <c r="AP108" s="46"/>
    </row>
    <row r="109" spans="1:42" ht="12" customHeight="1">
      <c r="A109" s="496" t="s">
        <v>59</v>
      </c>
      <c r="B109" s="497"/>
      <c r="C109" s="577"/>
      <c r="D109" s="80"/>
      <c r="E109" s="81">
        <v>0.025</v>
      </c>
      <c r="F109" s="82">
        <v>0.0283</v>
      </c>
      <c r="G109" s="83"/>
      <c r="H109" s="84"/>
      <c r="I109" s="84"/>
      <c r="J109" s="84"/>
      <c r="K109" s="85"/>
      <c r="L109" s="84"/>
      <c r="M109" s="84"/>
      <c r="N109" s="85"/>
      <c r="O109" s="85"/>
      <c r="P109" s="86"/>
      <c r="Q109" s="85"/>
      <c r="R109" s="85"/>
      <c r="S109" s="85"/>
      <c r="T109" s="85"/>
      <c r="U109" s="85"/>
      <c r="V109" s="85"/>
      <c r="W109" s="85"/>
      <c r="X109" s="88"/>
      <c r="Y109" s="498">
        <f aca="true" t="shared" si="48" ref="Y109:Y116">(SUM(G109:O109))*(1+$Z$106/100)</f>
        <v>0</v>
      </c>
      <c r="Z109" s="499"/>
      <c r="AA109" s="500">
        <f aca="true" t="shared" si="49" ref="AA109:AA116">(SUM(P109:X109))*(1+$Z$106/100)</f>
        <v>0</v>
      </c>
      <c r="AB109" s="501"/>
      <c r="AC109" s="89"/>
      <c r="AD109" s="90">
        <f aca="true" t="shared" si="50" ref="AD109:AD116">SUM(G109:O109)</f>
        <v>0</v>
      </c>
      <c r="AE109" s="91">
        <f aca="true" t="shared" si="51" ref="AE109:AE116">SUM(P109:X109)</f>
        <v>0</v>
      </c>
      <c r="AG109" s="95">
        <v>0.0283</v>
      </c>
      <c r="AH109" s="93">
        <f aca="true" t="shared" si="52" ref="AH109:AH116">(SUM(G109:O109))*AG109</f>
        <v>0</v>
      </c>
      <c r="AI109" s="94">
        <f aca="true" t="shared" si="53" ref="AI109:AI116">(SUM(P109:X109))*AG109</f>
        <v>0</v>
      </c>
      <c r="AJ109" s="254">
        <f>IF($F117=0,2*3.14*(0.008/2),2*3.14*((0.008/2)+($F117/1000)))</f>
        <v>0.02512</v>
      </c>
      <c r="AK109" s="254">
        <f aca="true" t="shared" si="54" ref="AK109:AK116">+SUM(G109:O109)*AJ109</f>
        <v>0</v>
      </c>
      <c r="AL109" s="96">
        <f aca="true" t="shared" si="55" ref="AL109:AL116">+SUM(P109:X109)*AJ109</f>
        <v>0</v>
      </c>
      <c r="AM109" s="251"/>
      <c r="AN109" s="384" t="s">
        <v>114</v>
      </c>
      <c r="AO109" s="384"/>
      <c r="AP109" s="385"/>
    </row>
    <row r="110" spans="1:42" ht="12" customHeight="1">
      <c r="A110" s="412" t="s">
        <v>60</v>
      </c>
      <c r="B110" s="413"/>
      <c r="C110" s="554"/>
      <c r="D110" s="102"/>
      <c r="E110" s="103">
        <v>0.031</v>
      </c>
      <c r="F110" s="104">
        <v>0.0503</v>
      </c>
      <c r="G110" s="83"/>
      <c r="H110" s="84"/>
      <c r="I110" s="84"/>
      <c r="J110" s="84"/>
      <c r="K110" s="84"/>
      <c r="L110" s="84"/>
      <c r="M110" s="84"/>
      <c r="N110" s="84"/>
      <c r="O110" s="84"/>
      <c r="P110" s="83"/>
      <c r="Q110" s="84"/>
      <c r="R110" s="84"/>
      <c r="S110" s="84"/>
      <c r="T110" s="84"/>
      <c r="U110" s="84"/>
      <c r="V110" s="84"/>
      <c r="W110" s="84"/>
      <c r="X110" s="106"/>
      <c r="Y110" s="422">
        <f t="shared" si="48"/>
        <v>0</v>
      </c>
      <c r="Z110" s="423"/>
      <c r="AA110" s="432">
        <f t="shared" si="49"/>
        <v>0</v>
      </c>
      <c r="AB110" s="433"/>
      <c r="AC110" s="89"/>
      <c r="AD110" s="107">
        <f t="shared" si="50"/>
        <v>0</v>
      </c>
      <c r="AE110" s="108">
        <f t="shared" si="51"/>
        <v>0</v>
      </c>
      <c r="AG110" s="95">
        <v>0.0503</v>
      </c>
      <c r="AH110" s="93">
        <f t="shared" si="52"/>
        <v>0</v>
      </c>
      <c r="AI110" s="94">
        <f t="shared" si="53"/>
        <v>0</v>
      </c>
      <c r="AJ110" s="126">
        <f>IF($F117=0,2*3.14*(0.01/2),2*3.14*((0.01/2)+($F117/1000)))</f>
        <v>0.031400000000000004</v>
      </c>
      <c r="AK110" s="126">
        <f t="shared" si="54"/>
        <v>0</v>
      </c>
      <c r="AL110" s="95">
        <f t="shared" si="55"/>
        <v>0</v>
      </c>
      <c r="AM110" s="252"/>
      <c r="AN110" s="386"/>
      <c r="AO110" s="386"/>
      <c r="AP110" s="387"/>
    </row>
    <row r="111" spans="1:42" ht="12" customHeight="1">
      <c r="A111" s="412" t="s">
        <v>61</v>
      </c>
      <c r="B111" s="413"/>
      <c r="C111" s="554"/>
      <c r="D111" s="102" t="s">
        <v>25</v>
      </c>
      <c r="E111" s="103">
        <v>0.038</v>
      </c>
      <c r="F111" s="104">
        <v>0.0785</v>
      </c>
      <c r="G111" s="83"/>
      <c r="H111" s="84"/>
      <c r="I111" s="84"/>
      <c r="J111" s="84"/>
      <c r="K111" s="84"/>
      <c r="L111" s="84"/>
      <c r="M111" s="84"/>
      <c r="N111" s="84"/>
      <c r="O111" s="84"/>
      <c r="P111" s="83"/>
      <c r="Q111" s="84"/>
      <c r="R111" s="84"/>
      <c r="S111" s="84"/>
      <c r="T111" s="84"/>
      <c r="U111" s="84"/>
      <c r="V111" s="84"/>
      <c r="W111" s="84"/>
      <c r="X111" s="106"/>
      <c r="Y111" s="422">
        <f t="shared" si="48"/>
        <v>0</v>
      </c>
      <c r="Z111" s="423"/>
      <c r="AA111" s="432">
        <f t="shared" si="49"/>
        <v>0</v>
      </c>
      <c r="AB111" s="433"/>
      <c r="AC111" s="89"/>
      <c r="AD111" s="107">
        <f t="shared" si="50"/>
        <v>0</v>
      </c>
      <c r="AE111" s="108">
        <f t="shared" si="51"/>
        <v>0</v>
      </c>
      <c r="AG111" s="95">
        <v>0.0785</v>
      </c>
      <c r="AH111" s="93">
        <f t="shared" si="52"/>
        <v>0</v>
      </c>
      <c r="AI111" s="94">
        <f t="shared" si="53"/>
        <v>0</v>
      </c>
      <c r="AJ111" s="126">
        <f>IF($F117=0,2*3.14*(0.012/2),2*3.14*((0.012/2)+($F117/1000)))</f>
        <v>0.037680000000000005</v>
      </c>
      <c r="AK111" s="126">
        <f t="shared" si="54"/>
        <v>0</v>
      </c>
      <c r="AL111" s="95">
        <f t="shared" si="55"/>
        <v>0</v>
      </c>
      <c r="AM111" s="252"/>
      <c r="AN111" s="386"/>
      <c r="AO111" s="386"/>
      <c r="AP111" s="387"/>
    </row>
    <row r="112" spans="1:42" ht="12" customHeight="1">
      <c r="A112" s="412" t="s">
        <v>62</v>
      </c>
      <c r="B112" s="413"/>
      <c r="C112" s="554"/>
      <c r="D112" s="102" t="s">
        <v>26</v>
      </c>
      <c r="E112" s="103">
        <v>0.044</v>
      </c>
      <c r="F112" s="104">
        <v>0.1131</v>
      </c>
      <c r="G112" s="83"/>
      <c r="H112" s="84"/>
      <c r="I112" s="84"/>
      <c r="J112" s="84"/>
      <c r="K112" s="84"/>
      <c r="L112" s="84"/>
      <c r="M112" s="84"/>
      <c r="N112" s="84"/>
      <c r="O112" s="84"/>
      <c r="P112" s="83"/>
      <c r="Q112" s="84"/>
      <c r="R112" s="84"/>
      <c r="S112" s="84"/>
      <c r="T112" s="84"/>
      <c r="U112" s="84"/>
      <c r="V112" s="84"/>
      <c r="W112" s="84"/>
      <c r="X112" s="106"/>
      <c r="Y112" s="422">
        <f t="shared" si="48"/>
        <v>0</v>
      </c>
      <c r="Z112" s="423"/>
      <c r="AA112" s="432">
        <f t="shared" si="49"/>
        <v>0</v>
      </c>
      <c r="AB112" s="433"/>
      <c r="AC112" s="89"/>
      <c r="AD112" s="107">
        <f t="shared" si="50"/>
        <v>0</v>
      </c>
      <c r="AE112" s="108">
        <f t="shared" si="51"/>
        <v>0</v>
      </c>
      <c r="AG112" s="95">
        <v>0.1131</v>
      </c>
      <c r="AH112" s="93">
        <f t="shared" si="52"/>
        <v>0</v>
      </c>
      <c r="AI112" s="94">
        <f t="shared" si="53"/>
        <v>0</v>
      </c>
      <c r="AJ112" s="126">
        <f>IF($F117=0,2*3.14*(0.014/2),2*3.14*((0.014/2)+($F117/1000)))</f>
        <v>0.043960000000000006</v>
      </c>
      <c r="AK112" s="126">
        <f t="shared" si="54"/>
        <v>0</v>
      </c>
      <c r="AL112" s="95">
        <f t="shared" si="55"/>
        <v>0</v>
      </c>
      <c r="AM112" s="252"/>
      <c r="AN112" s="386"/>
      <c r="AO112" s="386"/>
      <c r="AP112" s="387"/>
    </row>
    <row r="113" spans="1:42" ht="12" customHeight="1">
      <c r="A113" s="412" t="s">
        <v>63</v>
      </c>
      <c r="B113" s="413"/>
      <c r="C113" s="554"/>
      <c r="D113" s="102"/>
      <c r="E113" s="103">
        <v>0.05</v>
      </c>
      <c r="F113" s="104">
        <v>0.1539</v>
      </c>
      <c r="G113" s="83"/>
      <c r="H113" s="84"/>
      <c r="I113" s="84"/>
      <c r="J113" s="84"/>
      <c r="K113" s="84"/>
      <c r="L113" s="84"/>
      <c r="M113" s="84"/>
      <c r="N113" s="84"/>
      <c r="O113" s="84"/>
      <c r="P113" s="83"/>
      <c r="Q113" s="84"/>
      <c r="R113" s="84"/>
      <c r="S113" s="84"/>
      <c r="T113" s="84"/>
      <c r="U113" s="84"/>
      <c r="V113" s="84"/>
      <c r="W113" s="84"/>
      <c r="X113" s="106"/>
      <c r="Y113" s="422">
        <f t="shared" si="48"/>
        <v>0</v>
      </c>
      <c r="Z113" s="423"/>
      <c r="AA113" s="432">
        <f t="shared" si="49"/>
        <v>0</v>
      </c>
      <c r="AB113" s="433"/>
      <c r="AC113" s="89"/>
      <c r="AD113" s="107">
        <f t="shared" si="50"/>
        <v>0</v>
      </c>
      <c r="AE113" s="108">
        <f t="shared" si="51"/>
        <v>0</v>
      </c>
      <c r="AG113" s="95">
        <v>0.1539</v>
      </c>
      <c r="AH113" s="93">
        <f t="shared" si="52"/>
        <v>0</v>
      </c>
      <c r="AI113" s="94">
        <f t="shared" si="53"/>
        <v>0</v>
      </c>
      <c r="AJ113" s="126">
        <f>IF($F117=0,2*3.14*(0.016/2),2*3.14*((0.016/2)+($F117/1000)))</f>
        <v>0.05024</v>
      </c>
      <c r="AK113" s="126">
        <f t="shared" si="54"/>
        <v>0</v>
      </c>
      <c r="AL113" s="95">
        <f t="shared" si="55"/>
        <v>0</v>
      </c>
      <c r="AM113" s="252"/>
      <c r="AN113" s="386"/>
      <c r="AO113" s="386"/>
      <c r="AP113" s="387"/>
    </row>
    <row r="114" spans="1:42" ht="12" customHeight="1">
      <c r="A114" s="494" t="s">
        <v>64</v>
      </c>
      <c r="B114" s="495"/>
      <c r="C114" s="578"/>
      <c r="D114" s="102" t="s">
        <v>65</v>
      </c>
      <c r="E114" s="103">
        <v>0.057</v>
      </c>
      <c r="F114" s="104">
        <v>0.2011</v>
      </c>
      <c r="G114" s="83"/>
      <c r="H114" s="84"/>
      <c r="I114" s="84"/>
      <c r="J114" s="84"/>
      <c r="K114" s="84"/>
      <c r="L114" s="84"/>
      <c r="M114" s="84"/>
      <c r="N114" s="84"/>
      <c r="O114" s="84"/>
      <c r="P114" s="83"/>
      <c r="Q114" s="84"/>
      <c r="R114" s="84"/>
      <c r="S114" s="84"/>
      <c r="T114" s="84"/>
      <c r="U114" s="84"/>
      <c r="V114" s="84"/>
      <c r="W114" s="84"/>
      <c r="X114" s="106"/>
      <c r="Y114" s="422">
        <f t="shared" si="48"/>
        <v>0</v>
      </c>
      <c r="Z114" s="423"/>
      <c r="AA114" s="432">
        <f t="shared" si="49"/>
        <v>0</v>
      </c>
      <c r="AB114" s="433"/>
      <c r="AC114" s="89"/>
      <c r="AD114" s="107">
        <f t="shared" si="50"/>
        <v>0</v>
      </c>
      <c r="AE114" s="108">
        <f t="shared" si="51"/>
        <v>0</v>
      </c>
      <c r="AG114" s="95">
        <v>0.2011</v>
      </c>
      <c r="AH114" s="93">
        <f t="shared" si="52"/>
        <v>0</v>
      </c>
      <c r="AI114" s="94">
        <f t="shared" si="53"/>
        <v>0</v>
      </c>
      <c r="AJ114" s="126">
        <f>IF($F117=0,2*3.14*(0.018/2),2*3.14*((0.018/2)+($F117/1000)))</f>
        <v>0.05652</v>
      </c>
      <c r="AK114" s="126">
        <f t="shared" si="54"/>
        <v>0</v>
      </c>
      <c r="AL114" s="95">
        <f t="shared" si="55"/>
        <v>0</v>
      </c>
      <c r="AM114" s="252"/>
      <c r="AN114" s="386"/>
      <c r="AO114" s="386"/>
      <c r="AP114" s="387"/>
    </row>
    <row r="115" spans="1:42" ht="12" customHeight="1">
      <c r="A115" s="412" t="s">
        <v>66</v>
      </c>
      <c r="B115" s="413"/>
      <c r="C115" s="554"/>
      <c r="D115" s="102" t="s">
        <v>27</v>
      </c>
      <c r="E115" s="103">
        <v>0.069</v>
      </c>
      <c r="F115" s="104">
        <v>0.284</v>
      </c>
      <c r="G115" s="83"/>
      <c r="H115" s="84"/>
      <c r="I115" s="84"/>
      <c r="J115" s="84"/>
      <c r="K115" s="84"/>
      <c r="L115" s="84"/>
      <c r="M115" s="84"/>
      <c r="N115" s="84"/>
      <c r="O115" s="84"/>
      <c r="P115" s="83"/>
      <c r="Q115" s="84"/>
      <c r="R115" s="84"/>
      <c r="S115" s="84"/>
      <c r="T115" s="84"/>
      <c r="U115" s="84"/>
      <c r="V115" s="84"/>
      <c r="W115" s="84"/>
      <c r="X115" s="106"/>
      <c r="Y115" s="422">
        <f t="shared" si="48"/>
        <v>0</v>
      </c>
      <c r="Z115" s="423"/>
      <c r="AA115" s="432">
        <f t="shared" si="49"/>
        <v>0</v>
      </c>
      <c r="AB115" s="433"/>
      <c r="AC115" s="89"/>
      <c r="AD115" s="107">
        <f t="shared" si="50"/>
        <v>0</v>
      </c>
      <c r="AE115" s="108">
        <f t="shared" si="51"/>
        <v>0</v>
      </c>
      <c r="AG115" s="95">
        <v>0.284</v>
      </c>
      <c r="AH115" s="93">
        <f t="shared" si="52"/>
        <v>0</v>
      </c>
      <c r="AI115" s="94">
        <f t="shared" si="53"/>
        <v>0</v>
      </c>
      <c r="AJ115" s="126">
        <f>IF($F117=0,2*3.14*(0.022/2),2*3.14*((0.022/2)+($F117/1000)))</f>
        <v>0.06908</v>
      </c>
      <c r="AK115" s="126">
        <f t="shared" si="54"/>
        <v>0</v>
      </c>
      <c r="AL115" s="95">
        <f t="shared" si="55"/>
        <v>0</v>
      </c>
      <c r="AM115" s="252"/>
      <c r="AN115" s="386"/>
      <c r="AO115" s="386"/>
      <c r="AP115" s="387"/>
    </row>
    <row r="116" spans="1:42" ht="12" customHeight="1" thickBot="1">
      <c r="A116" s="587" t="s">
        <v>67</v>
      </c>
      <c r="B116" s="588"/>
      <c r="C116" s="589"/>
      <c r="D116" s="255" t="s">
        <v>28</v>
      </c>
      <c r="E116" s="256">
        <v>0.088</v>
      </c>
      <c r="F116" s="257">
        <v>0.4908</v>
      </c>
      <c r="G116" s="83"/>
      <c r="H116" s="84"/>
      <c r="I116" s="84"/>
      <c r="J116" s="84"/>
      <c r="K116" s="84"/>
      <c r="L116" s="84"/>
      <c r="M116" s="84"/>
      <c r="N116" s="84"/>
      <c r="O116" s="84"/>
      <c r="P116" s="83"/>
      <c r="Q116" s="84"/>
      <c r="R116" s="84"/>
      <c r="S116" s="84"/>
      <c r="T116" s="84"/>
      <c r="U116" s="84"/>
      <c r="V116" s="84"/>
      <c r="W116" s="84"/>
      <c r="X116" s="106"/>
      <c r="Y116" s="550">
        <f t="shared" si="48"/>
        <v>0</v>
      </c>
      <c r="Z116" s="551"/>
      <c r="AA116" s="552">
        <f t="shared" si="49"/>
        <v>0</v>
      </c>
      <c r="AB116" s="553"/>
      <c r="AC116" s="89"/>
      <c r="AD116" s="132">
        <f t="shared" si="50"/>
        <v>0</v>
      </c>
      <c r="AE116" s="133">
        <f t="shared" si="51"/>
        <v>0</v>
      </c>
      <c r="AG116" s="258">
        <v>0.4908</v>
      </c>
      <c r="AH116" s="259">
        <f t="shared" si="52"/>
        <v>0</v>
      </c>
      <c r="AI116" s="260">
        <f t="shared" si="53"/>
        <v>0</v>
      </c>
      <c r="AJ116" s="261">
        <f>IF($F117=0,2*3.14*(0.028/2),2*3.14*((0.028/2)+($F117/1000)))</f>
        <v>0.08792000000000001</v>
      </c>
      <c r="AK116" s="261">
        <f t="shared" si="54"/>
        <v>0</v>
      </c>
      <c r="AL116" s="258">
        <f t="shared" si="55"/>
        <v>0</v>
      </c>
      <c r="AM116" s="252"/>
      <c r="AN116" s="386"/>
      <c r="AO116" s="386"/>
      <c r="AP116" s="387"/>
    </row>
    <row r="117" spans="1:42" s="155" customFormat="1" ht="14.1" customHeight="1">
      <c r="A117" s="262" t="s">
        <v>68</v>
      </c>
      <c r="B117" s="263"/>
      <c r="C117" s="264"/>
      <c r="D117" s="265"/>
      <c r="E117" s="266" t="s">
        <v>41</v>
      </c>
      <c r="F117" s="267"/>
      <c r="G117" s="268" t="s">
        <v>42</v>
      </c>
      <c r="H117" s="266" t="s">
        <v>33</v>
      </c>
      <c r="I117" s="545">
        <f>SUM(AK109:AK116)*(1+F118/100)</f>
        <v>0</v>
      </c>
      <c r="J117" s="545"/>
      <c r="K117" s="269" t="s">
        <v>24</v>
      </c>
      <c r="L117" s="535" t="s">
        <v>69</v>
      </c>
      <c r="M117" s="536"/>
      <c r="N117" s="537"/>
      <c r="O117" s="146" t="s">
        <v>35</v>
      </c>
      <c r="P117" s="150"/>
      <c r="Q117" s="150"/>
      <c r="R117" s="150"/>
      <c r="S117" s="150"/>
      <c r="T117" s="270"/>
      <c r="U117" s="271"/>
      <c r="V117" s="266" t="s">
        <v>33</v>
      </c>
      <c r="W117" s="546">
        <f>+SUM(AH109:AH116)*(1+T118/100)</f>
        <v>0</v>
      </c>
      <c r="X117" s="546"/>
      <c r="Y117" s="272" t="s">
        <v>23</v>
      </c>
      <c r="Z117" s="535" t="s">
        <v>69</v>
      </c>
      <c r="AA117" s="536"/>
      <c r="AB117" s="537"/>
      <c r="AC117" s="154"/>
      <c r="AG117" s="157"/>
      <c r="AJ117" s="156"/>
      <c r="AK117" s="156"/>
      <c r="AL117" s="156"/>
      <c r="AM117" s="45"/>
      <c r="AN117" s="386"/>
      <c r="AO117" s="386"/>
      <c r="AP117" s="387"/>
    </row>
    <row r="118" spans="1:42" s="155" customFormat="1" ht="14.1" customHeight="1" thickBot="1">
      <c r="A118" s="538" t="s">
        <v>36</v>
      </c>
      <c r="B118" s="539"/>
      <c r="C118" s="539"/>
      <c r="D118" s="539"/>
      <c r="E118" s="540"/>
      <c r="F118" s="273"/>
      <c r="G118" s="274" t="s">
        <v>13</v>
      </c>
      <c r="H118" s="162" t="s">
        <v>37</v>
      </c>
      <c r="I118" s="541">
        <f>SUM(AL109:AL116)*(1+F118/100)</f>
        <v>0</v>
      </c>
      <c r="J118" s="541"/>
      <c r="K118" s="275" t="s">
        <v>24</v>
      </c>
      <c r="L118" s="542">
        <f>+I117+I118</f>
        <v>0</v>
      </c>
      <c r="M118" s="543"/>
      <c r="N118" s="276" t="s">
        <v>24</v>
      </c>
      <c r="O118" s="158" t="s">
        <v>36</v>
      </c>
      <c r="P118" s="277"/>
      <c r="Q118" s="277"/>
      <c r="R118" s="277"/>
      <c r="S118" s="277"/>
      <c r="T118" s="160"/>
      <c r="U118" s="278" t="s">
        <v>13</v>
      </c>
      <c r="V118" s="162" t="s">
        <v>37</v>
      </c>
      <c r="W118" s="544">
        <f>+SUM(AI109:AI116)*(1+T118/100)</f>
        <v>0</v>
      </c>
      <c r="X118" s="544"/>
      <c r="Y118" s="166" t="s">
        <v>23</v>
      </c>
      <c r="Z118" s="533">
        <f>+W117+W118</f>
        <v>0</v>
      </c>
      <c r="AA118" s="534"/>
      <c r="AB118" s="167" t="s">
        <v>23</v>
      </c>
      <c r="AG118" s="157"/>
      <c r="AJ118" s="156"/>
      <c r="AK118" s="156"/>
      <c r="AL118" s="156"/>
      <c r="AM118" s="45"/>
      <c r="AN118" s="386"/>
      <c r="AO118" s="386"/>
      <c r="AP118" s="387"/>
    </row>
    <row r="119" spans="1:42" ht="3" customHeight="1" thickBot="1">
      <c r="A119" s="249"/>
      <c r="B119" s="249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M119" s="281"/>
      <c r="AN119" s="386"/>
      <c r="AO119" s="386"/>
      <c r="AP119" s="387"/>
    </row>
    <row r="120" spans="1:42" ht="15" customHeight="1">
      <c r="A120" s="3" t="s">
        <v>2</v>
      </c>
      <c r="B120" s="4"/>
      <c r="C120" s="5"/>
      <c r="D120" s="6"/>
      <c r="E120" s="7"/>
      <c r="F120" s="7"/>
      <c r="G120" s="7"/>
      <c r="H120" s="8"/>
      <c r="I120" s="502"/>
      <c r="J120" s="503"/>
      <c r="K120" s="503"/>
      <c r="L120" s="503"/>
      <c r="M120" s="503"/>
      <c r="N120" s="503"/>
      <c r="O120" s="503"/>
      <c r="P120" s="503"/>
      <c r="Q120" s="503"/>
      <c r="R120" s="503"/>
      <c r="S120" s="503"/>
      <c r="T120" s="503"/>
      <c r="U120" s="504"/>
      <c r="V120" s="9" t="s">
        <v>3</v>
      </c>
      <c r="W120" s="6"/>
      <c r="X120" s="10"/>
      <c r="Y120" s="11"/>
      <c r="Z120" s="505"/>
      <c r="AA120" s="506"/>
      <c r="AB120" s="507"/>
      <c r="AC120" s="12"/>
      <c r="AD120" s="12"/>
      <c r="AE120" s="12"/>
      <c r="AG120" s="15"/>
      <c r="AH120" s="15"/>
      <c r="AI120" s="15"/>
      <c r="AJ120" s="16"/>
      <c r="AK120" s="16"/>
      <c r="AL120" s="16"/>
      <c r="AM120" s="282"/>
      <c r="AN120" s="388"/>
      <c r="AO120" s="388"/>
      <c r="AP120" s="389"/>
    </row>
    <row r="121" spans="1:42" ht="15" customHeight="1" thickBot="1">
      <c r="A121" s="18" t="s">
        <v>56</v>
      </c>
      <c r="B121" s="19"/>
      <c r="C121" s="19"/>
      <c r="D121" s="19"/>
      <c r="E121" s="19"/>
      <c r="F121" s="19"/>
      <c r="G121" s="19"/>
      <c r="H121" s="20"/>
      <c r="I121" s="508"/>
      <c r="J121" s="509"/>
      <c r="K121" s="509"/>
      <c r="L121" s="509"/>
      <c r="M121" s="509"/>
      <c r="N121" s="509"/>
      <c r="O121" s="509"/>
      <c r="P121" s="509"/>
      <c r="Q121" s="509"/>
      <c r="R121" s="509"/>
      <c r="S121" s="509"/>
      <c r="T121" s="509"/>
      <c r="U121" s="510"/>
      <c r="V121" s="21" t="s">
        <v>4</v>
      </c>
      <c r="W121" s="22"/>
      <c r="X121" s="23"/>
      <c r="Y121" s="24"/>
      <c r="Z121" s="511"/>
      <c r="AA121" s="512"/>
      <c r="AB121" s="513"/>
      <c r="AC121" s="25"/>
      <c r="AD121" s="26"/>
      <c r="AE121" s="26"/>
      <c r="AF121" s="27"/>
      <c r="AG121" s="28"/>
      <c r="AH121" s="28"/>
      <c r="AI121" s="28"/>
      <c r="AJ121" s="28"/>
      <c r="AK121" s="28"/>
      <c r="AL121" s="28"/>
      <c r="AM121" s="101"/>
      <c r="AN121" s="46"/>
      <c r="AO121" s="46"/>
      <c r="AP121" s="46"/>
    </row>
    <row r="122" spans="1:42" ht="18.75" customHeight="1">
      <c r="A122" s="568" t="s">
        <v>6</v>
      </c>
      <c r="B122" s="569"/>
      <c r="C122" s="570"/>
      <c r="D122" s="571" t="s">
        <v>57</v>
      </c>
      <c r="E122" s="574" t="s">
        <v>8</v>
      </c>
      <c r="F122" s="518" t="s">
        <v>71</v>
      </c>
      <c r="G122" s="520"/>
      <c r="H122" s="414"/>
      <c r="I122" s="414"/>
      <c r="J122" s="414"/>
      <c r="K122" s="414"/>
      <c r="L122" s="414"/>
      <c r="M122" s="414"/>
      <c r="N122" s="414"/>
      <c r="O122" s="417"/>
      <c r="P122" s="414"/>
      <c r="Q122" s="414"/>
      <c r="R122" s="414"/>
      <c r="S122" s="414"/>
      <c r="T122" s="414"/>
      <c r="U122" s="414"/>
      <c r="V122" s="414"/>
      <c r="W122" s="414"/>
      <c r="X122" s="581"/>
      <c r="Y122" s="556" t="s">
        <v>9</v>
      </c>
      <c r="Z122" s="557"/>
      <c r="AA122" s="557"/>
      <c r="AB122" s="558"/>
      <c r="AC122" s="31"/>
      <c r="AD122" s="32"/>
      <c r="AE122" s="33"/>
      <c r="AF122" s="34"/>
      <c r="AG122" s="559" t="s">
        <v>73</v>
      </c>
      <c r="AH122" s="562" t="s">
        <v>74</v>
      </c>
      <c r="AI122" s="563"/>
      <c r="AJ122" s="524" t="s">
        <v>58</v>
      </c>
      <c r="AK122" s="530" t="s">
        <v>16</v>
      </c>
      <c r="AL122" s="527" t="s">
        <v>17</v>
      </c>
      <c r="AM122" s="30"/>
      <c r="AN122" s="384" t="s">
        <v>70</v>
      </c>
      <c r="AO122" s="384"/>
      <c r="AP122" s="385"/>
    </row>
    <row r="123" spans="1:42" ht="12" customHeight="1">
      <c r="A123" s="390" t="s">
        <v>115</v>
      </c>
      <c r="B123" s="391"/>
      <c r="C123" s="392"/>
      <c r="D123" s="572"/>
      <c r="E123" s="575"/>
      <c r="F123" s="579"/>
      <c r="G123" s="521"/>
      <c r="H123" s="415"/>
      <c r="I123" s="415"/>
      <c r="J123" s="415"/>
      <c r="K123" s="415"/>
      <c r="L123" s="415"/>
      <c r="M123" s="415"/>
      <c r="N123" s="415"/>
      <c r="O123" s="418"/>
      <c r="P123" s="415"/>
      <c r="Q123" s="415"/>
      <c r="R123" s="415"/>
      <c r="S123" s="415"/>
      <c r="T123" s="415"/>
      <c r="U123" s="415"/>
      <c r="V123" s="415"/>
      <c r="W123" s="415"/>
      <c r="X123" s="582"/>
      <c r="Y123" s="47" t="s">
        <v>12</v>
      </c>
      <c r="Z123" s="472">
        <v>10</v>
      </c>
      <c r="AA123" s="473"/>
      <c r="AB123" s="48" t="s">
        <v>13</v>
      </c>
      <c r="AC123" s="49"/>
      <c r="AD123" s="50"/>
      <c r="AE123" s="51"/>
      <c r="AF123" s="34"/>
      <c r="AG123" s="560"/>
      <c r="AH123" s="564"/>
      <c r="AI123" s="565"/>
      <c r="AJ123" s="525"/>
      <c r="AK123" s="531"/>
      <c r="AL123" s="528"/>
      <c r="AM123" s="45"/>
      <c r="AN123" s="386"/>
      <c r="AO123" s="386"/>
      <c r="AP123" s="387"/>
    </row>
    <row r="124" spans="1:42" ht="12" customHeight="1">
      <c r="A124" s="393"/>
      <c r="B124" s="394"/>
      <c r="C124" s="395"/>
      <c r="D124" s="572"/>
      <c r="E124" s="576"/>
      <c r="F124" s="580"/>
      <c r="G124" s="522"/>
      <c r="H124" s="416"/>
      <c r="I124" s="416"/>
      <c r="J124" s="416"/>
      <c r="K124" s="416"/>
      <c r="L124" s="416"/>
      <c r="M124" s="416"/>
      <c r="N124" s="416"/>
      <c r="O124" s="419"/>
      <c r="P124" s="416"/>
      <c r="Q124" s="416"/>
      <c r="R124" s="416"/>
      <c r="S124" s="416"/>
      <c r="T124" s="416"/>
      <c r="U124" s="416"/>
      <c r="V124" s="416"/>
      <c r="W124" s="416"/>
      <c r="X124" s="583"/>
      <c r="Y124" s="474" t="s">
        <v>14</v>
      </c>
      <c r="Z124" s="475"/>
      <c r="AA124" s="478" t="s">
        <v>15</v>
      </c>
      <c r="AB124" s="479"/>
      <c r="AC124" s="63"/>
      <c r="AD124" s="50"/>
      <c r="AE124" s="51"/>
      <c r="AF124" s="34"/>
      <c r="AG124" s="560"/>
      <c r="AH124" s="566"/>
      <c r="AI124" s="567"/>
      <c r="AJ124" s="525"/>
      <c r="AK124" s="531"/>
      <c r="AL124" s="528"/>
      <c r="AM124" s="45"/>
      <c r="AN124" s="386"/>
      <c r="AO124" s="386"/>
      <c r="AP124" s="387"/>
    </row>
    <row r="125" spans="1:42" ht="12" customHeight="1">
      <c r="A125" s="482" t="s">
        <v>18</v>
      </c>
      <c r="B125" s="483"/>
      <c r="C125" s="555"/>
      <c r="D125" s="573"/>
      <c r="E125" s="68" t="s">
        <v>20</v>
      </c>
      <c r="F125" s="69" t="s">
        <v>21</v>
      </c>
      <c r="G125" s="484" t="s">
        <v>103</v>
      </c>
      <c r="H125" s="485"/>
      <c r="I125" s="485"/>
      <c r="J125" s="485"/>
      <c r="K125" s="485"/>
      <c r="L125" s="485"/>
      <c r="M125" s="485"/>
      <c r="N125" s="485"/>
      <c r="O125" s="486"/>
      <c r="P125" s="487" t="s">
        <v>104</v>
      </c>
      <c r="Q125" s="488"/>
      <c r="R125" s="488"/>
      <c r="S125" s="488"/>
      <c r="T125" s="488"/>
      <c r="U125" s="488"/>
      <c r="V125" s="488"/>
      <c r="W125" s="488"/>
      <c r="X125" s="490"/>
      <c r="Y125" s="476"/>
      <c r="Z125" s="477"/>
      <c r="AA125" s="480"/>
      <c r="AB125" s="481"/>
      <c r="AC125" s="63"/>
      <c r="AD125" s="70"/>
      <c r="AF125" s="71"/>
      <c r="AG125" s="561"/>
      <c r="AH125" s="76" t="s">
        <v>23</v>
      </c>
      <c r="AI125" s="77" t="s">
        <v>23</v>
      </c>
      <c r="AJ125" s="526"/>
      <c r="AK125" s="532"/>
      <c r="AL125" s="529"/>
      <c r="AM125" s="281"/>
      <c r="AN125" s="386"/>
      <c r="AO125" s="386"/>
      <c r="AP125" s="387"/>
    </row>
    <row r="126" spans="1:42" ht="12" customHeight="1">
      <c r="A126" s="496" t="s">
        <v>59</v>
      </c>
      <c r="B126" s="497"/>
      <c r="C126" s="577"/>
      <c r="D126" s="80"/>
      <c r="E126" s="81">
        <v>0.025</v>
      </c>
      <c r="F126" s="82">
        <v>0.0283</v>
      </c>
      <c r="G126" s="83"/>
      <c r="H126" s="84"/>
      <c r="I126" s="84"/>
      <c r="J126" s="84"/>
      <c r="K126" s="85"/>
      <c r="L126" s="84"/>
      <c r="M126" s="84"/>
      <c r="N126" s="85"/>
      <c r="O126" s="85"/>
      <c r="P126" s="86"/>
      <c r="Q126" s="85"/>
      <c r="R126" s="85"/>
      <c r="S126" s="85"/>
      <c r="T126" s="85"/>
      <c r="U126" s="85"/>
      <c r="V126" s="85"/>
      <c r="W126" s="85"/>
      <c r="X126" s="88"/>
      <c r="Y126" s="498">
        <f aca="true" t="shared" si="56" ref="Y126:Y133">(SUM(G126:O126))*(1+$Z$123/100)</f>
        <v>0</v>
      </c>
      <c r="Z126" s="499"/>
      <c r="AA126" s="500">
        <f aca="true" t="shared" si="57" ref="AA126:AA133">(SUM(P126:X126))*(1+$Z$123/100)</f>
        <v>0</v>
      </c>
      <c r="AB126" s="501"/>
      <c r="AC126" s="89"/>
      <c r="AD126" s="90">
        <f aca="true" t="shared" si="58" ref="AD126:AD133">SUM(G126:O126)</f>
        <v>0</v>
      </c>
      <c r="AE126" s="91">
        <f aca="true" t="shared" si="59" ref="AE126:AE133">SUM(P126:X126)</f>
        <v>0</v>
      </c>
      <c r="AG126" s="95">
        <v>0.0283</v>
      </c>
      <c r="AH126" s="93">
        <f aca="true" t="shared" si="60" ref="AH126:AH133">(SUM(G126:O126))*AG126</f>
        <v>0</v>
      </c>
      <c r="AI126" s="94">
        <f aca="true" t="shared" si="61" ref="AI126:AI133">(SUM(P126:X126))*AG126</f>
        <v>0</v>
      </c>
      <c r="AJ126" s="254">
        <f>IF($F134=0,2*3.14*(0.008/2),2*3.14*((0.008/2)+($F134/1000)))</f>
        <v>0.02512</v>
      </c>
      <c r="AK126" s="254">
        <f aca="true" t="shared" si="62" ref="AK126:AK133">+SUM(G126:O126)*AJ126</f>
        <v>0</v>
      </c>
      <c r="AL126" s="96">
        <f aca="true" t="shared" si="63" ref="AL126:AL133">+SUM(P126:X126)*AJ126</f>
        <v>0</v>
      </c>
      <c r="AM126" s="252"/>
      <c r="AN126" s="386"/>
      <c r="AO126" s="386"/>
      <c r="AP126" s="387"/>
    </row>
    <row r="127" spans="1:42" ht="12" customHeight="1">
      <c r="A127" s="412" t="s">
        <v>60</v>
      </c>
      <c r="B127" s="413"/>
      <c r="C127" s="554"/>
      <c r="D127" s="102"/>
      <c r="E127" s="103">
        <v>0.031</v>
      </c>
      <c r="F127" s="104">
        <v>0.0503</v>
      </c>
      <c r="G127" s="83"/>
      <c r="H127" s="84"/>
      <c r="I127" s="84"/>
      <c r="J127" s="84"/>
      <c r="K127" s="84"/>
      <c r="L127" s="84"/>
      <c r="M127" s="84"/>
      <c r="N127" s="84"/>
      <c r="O127" s="84"/>
      <c r="P127" s="83"/>
      <c r="Q127" s="84"/>
      <c r="R127" s="84"/>
      <c r="S127" s="84"/>
      <c r="T127" s="84"/>
      <c r="U127" s="84"/>
      <c r="V127" s="84"/>
      <c r="W127" s="84"/>
      <c r="X127" s="106"/>
      <c r="Y127" s="422">
        <f t="shared" si="56"/>
        <v>0</v>
      </c>
      <c r="Z127" s="423"/>
      <c r="AA127" s="432">
        <f t="shared" si="57"/>
        <v>0</v>
      </c>
      <c r="AB127" s="433"/>
      <c r="AC127" s="89"/>
      <c r="AD127" s="107">
        <f t="shared" si="58"/>
        <v>0</v>
      </c>
      <c r="AE127" s="108">
        <f t="shared" si="59"/>
        <v>0</v>
      </c>
      <c r="AG127" s="95">
        <v>0.0503</v>
      </c>
      <c r="AH127" s="93">
        <f t="shared" si="60"/>
        <v>0</v>
      </c>
      <c r="AI127" s="94">
        <f t="shared" si="61"/>
        <v>0</v>
      </c>
      <c r="AJ127" s="126">
        <f>IF($F134=0,2*3.14*(0.01/2),2*3.14*((0.01/2)+($F134/1000)))</f>
        <v>0.031400000000000004</v>
      </c>
      <c r="AK127" s="126">
        <f t="shared" si="62"/>
        <v>0</v>
      </c>
      <c r="AL127" s="95">
        <f t="shared" si="63"/>
        <v>0</v>
      </c>
      <c r="AM127" s="252"/>
      <c r="AN127" s="386"/>
      <c r="AO127" s="386"/>
      <c r="AP127" s="387"/>
    </row>
    <row r="128" spans="1:42" ht="12" customHeight="1">
      <c r="A128" s="412" t="s">
        <v>61</v>
      </c>
      <c r="B128" s="413"/>
      <c r="C128" s="554"/>
      <c r="D128" s="102" t="s">
        <v>25</v>
      </c>
      <c r="E128" s="103">
        <v>0.038</v>
      </c>
      <c r="F128" s="104">
        <v>0.0785</v>
      </c>
      <c r="G128" s="83"/>
      <c r="H128" s="84"/>
      <c r="I128" s="84"/>
      <c r="J128" s="84"/>
      <c r="K128" s="84"/>
      <c r="L128" s="84"/>
      <c r="M128" s="84"/>
      <c r="N128" s="84"/>
      <c r="O128" s="84"/>
      <c r="P128" s="83"/>
      <c r="Q128" s="84"/>
      <c r="R128" s="84"/>
      <c r="S128" s="84"/>
      <c r="T128" s="84"/>
      <c r="U128" s="84"/>
      <c r="V128" s="84"/>
      <c r="W128" s="84"/>
      <c r="X128" s="106"/>
      <c r="Y128" s="422">
        <f t="shared" si="56"/>
        <v>0</v>
      </c>
      <c r="Z128" s="423"/>
      <c r="AA128" s="432">
        <f t="shared" si="57"/>
        <v>0</v>
      </c>
      <c r="AB128" s="433"/>
      <c r="AC128" s="89"/>
      <c r="AD128" s="107">
        <f t="shared" si="58"/>
        <v>0</v>
      </c>
      <c r="AE128" s="108">
        <f t="shared" si="59"/>
        <v>0</v>
      </c>
      <c r="AG128" s="95">
        <v>0.0785</v>
      </c>
      <c r="AH128" s="93">
        <f t="shared" si="60"/>
        <v>0</v>
      </c>
      <c r="AI128" s="94">
        <f t="shared" si="61"/>
        <v>0</v>
      </c>
      <c r="AJ128" s="126">
        <f>IF($F134=0,2*3.14*(0.012/2),2*3.14*((0.012/2)+($F134/1000)))</f>
        <v>0.037680000000000005</v>
      </c>
      <c r="AK128" s="126">
        <f t="shared" si="62"/>
        <v>0</v>
      </c>
      <c r="AL128" s="95">
        <f t="shared" si="63"/>
        <v>0</v>
      </c>
      <c r="AM128" s="252"/>
      <c r="AN128" s="386"/>
      <c r="AO128" s="386"/>
      <c r="AP128" s="387"/>
    </row>
    <row r="129" spans="1:42" ht="12" customHeight="1">
      <c r="A129" s="412" t="s">
        <v>62</v>
      </c>
      <c r="B129" s="413"/>
      <c r="C129" s="554"/>
      <c r="D129" s="102" t="s">
        <v>26</v>
      </c>
      <c r="E129" s="103">
        <v>0.044</v>
      </c>
      <c r="F129" s="104">
        <v>0.1131</v>
      </c>
      <c r="G129" s="83"/>
      <c r="H129" s="84"/>
      <c r="I129" s="84"/>
      <c r="J129" s="84"/>
      <c r="K129" s="84"/>
      <c r="L129" s="84"/>
      <c r="M129" s="84"/>
      <c r="N129" s="84"/>
      <c r="O129" s="84"/>
      <c r="P129" s="83"/>
      <c r="Q129" s="84"/>
      <c r="R129" s="84"/>
      <c r="S129" s="84"/>
      <c r="T129" s="84"/>
      <c r="U129" s="84"/>
      <c r="V129" s="84"/>
      <c r="W129" s="84"/>
      <c r="X129" s="106"/>
      <c r="Y129" s="422">
        <f t="shared" si="56"/>
        <v>0</v>
      </c>
      <c r="Z129" s="423"/>
      <c r="AA129" s="432">
        <f t="shared" si="57"/>
        <v>0</v>
      </c>
      <c r="AB129" s="433"/>
      <c r="AC129" s="89"/>
      <c r="AD129" s="107">
        <f t="shared" si="58"/>
        <v>0</v>
      </c>
      <c r="AE129" s="108">
        <f t="shared" si="59"/>
        <v>0</v>
      </c>
      <c r="AG129" s="95">
        <v>0.1131</v>
      </c>
      <c r="AH129" s="93">
        <f t="shared" si="60"/>
        <v>0</v>
      </c>
      <c r="AI129" s="94">
        <f t="shared" si="61"/>
        <v>0</v>
      </c>
      <c r="AJ129" s="126">
        <f>IF($F134=0,2*3.14*(0.014/2),2*3.14*((0.014/2)+($F134/1000)))</f>
        <v>0.043960000000000006</v>
      </c>
      <c r="AK129" s="126">
        <f t="shared" si="62"/>
        <v>0</v>
      </c>
      <c r="AL129" s="95">
        <f t="shared" si="63"/>
        <v>0</v>
      </c>
      <c r="AM129" s="252"/>
      <c r="AN129" s="386"/>
      <c r="AO129" s="386"/>
      <c r="AP129" s="387"/>
    </row>
    <row r="130" spans="1:42" ht="12" customHeight="1">
      <c r="A130" s="412" t="s">
        <v>63</v>
      </c>
      <c r="B130" s="413"/>
      <c r="C130" s="554"/>
      <c r="D130" s="102"/>
      <c r="E130" s="103">
        <v>0.05</v>
      </c>
      <c r="F130" s="104">
        <v>0.1539</v>
      </c>
      <c r="G130" s="83"/>
      <c r="H130" s="84"/>
      <c r="I130" s="84"/>
      <c r="J130" s="84"/>
      <c r="K130" s="84"/>
      <c r="L130" s="84"/>
      <c r="M130" s="84"/>
      <c r="N130" s="84"/>
      <c r="O130" s="84"/>
      <c r="P130" s="83"/>
      <c r="Q130" s="84"/>
      <c r="R130" s="84"/>
      <c r="S130" s="84"/>
      <c r="T130" s="84"/>
      <c r="U130" s="84"/>
      <c r="V130" s="84"/>
      <c r="W130" s="84"/>
      <c r="X130" s="106"/>
      <c r="Y130" s="422">
        <f t="shared" si="56"/>
        <v>0</v>
      </c>
      <c r="Z130" s="423"/>
      <c r="AA130" s="432">
        <f t="shared" si="57"/>
        <v>0</v>
      </c>
      <c r="AB130" s="433"/>
      <c r="AC130" s="89"/>
      <c r="AD130" s="107">
        <f t="shared" si="58"/>
        <v>0</v>
      </c>
      <c r="AE130" s="108">
        <f t="shared" si="59"/>
        <v>0</v>
      </c>
      <c r="AG130" s="95">
        <v>0.1539</v>
      </c>
      <c r="AH130" s="93">
        <f t="shared" si="60"/>
        <v>0</v>
      </c>
      <c r="AI130" s="94">
        <f t="shared" si="61"/>
        <v>0</v>
      </c>
      <c r="AJ130" s="126">
        <f>IF($F134=0,2*3.14*(0.016/2),2*3.14*((0.016/2)+($F134/1000)))</f>
        <v>0.05024</v>
      </c>
      <c r="AK130" s="126">
        <f t="shared" si="62"/>
        <v>0</v>
      </c>
      <c r="AL130" s="95">
        <f t="shared" si="63"/>
        <v>0</v>
      </c>
      <c r="AM130" s="252"/>
      <c r="AN130" s="386"/>
      <c r="AO130" s="386"/>
      <c r="AP130" s="387"/>
    </row>
    <row r="131" spans="1:42" ht="12" customHeight="1">
      <c r="A131" s="494" t="s">
        <v>64</v>
      </c>
      <c r="B131" s="495"/>
      <c r="C131" s="578"/>
      <c r="D131" s="102" t="s">
        <v>65</v>
      </c>
      <c r="E131" s="103">
        <v>0.057</v>
      </c>
      <c r="F131" s="104">
        <v>0.2011</v>
      </c>
      <c r="G131" s="83"/>
      <c r="H131" s="84"/>
      <c r="I131" s="84"/>
      <c r="J131" s="84"/>
      <c r="K131" s="84"/>
      <c r="L131" s="84"/>
      <c r="M131" s="84"/>
      <c r="N131" s="84"/>
      <c r="O131" s="84"/>
      <c r="P131" s="83"/>
      <c r="Q131" s="84"/>
      <c r="R131" s="84"/>
      <c r="S131" s="84"/>
      <c r="T131" s="84"/>
      <c r="U131" s="84"/>
      <c r="V131" s="84"/>
      <c r="W131" s="84"/>
      <c r="X131" s="106"/>
      <c r="Y131" s="422">
        <f t="shared" si="56"/>
        <v>0</v>
      </c>
      <c r="Z131" s="423"/>
      <c r="AA131" s="432">
        <f t="shared" si="57"/>
        <v>0</v>
      </c>
      <c r="AB131" s="433"/>
      <c r="AC131" s="89"/>
      <c r="AD131" s="107">
        <f t="shared" si="58"/>
        <v>0</v>
      </c>
      <c r="AE131" s="108">
        <f t="shared" si="59"/>
        <v>0</v>
      </c>
      <c r="AG131" s="95">
        <v>0.2011</v>
      </c>
      <c r="AH131" s="93">
        <f t="shared" si="60"/>
        <v>0</v>
      </c>
      <c r="AI131" s="94">
        <f t="shared" si="61"/>
        <v>0</v>
      </c>
      <c r="AJ131" s="126">
        <f>IF($F134=0,2*3.14*(0.018/2),2*3.14*((0.018/2)+($F134/1000)))</f>
        <v>0.05652</v>
      </c>
      <c r="AK131" s="126">
        <f t="shared" si="62"/>
        <v>0</v>
      </c>
      <c r="AL131" s="95">
        <f t="shared" si="63"/>
        <v>0</v>
      </c>
      <c r="AM131" s="252"/>
      <c r="AN131" s="386"/>
      <c r="AO131" s="386"/>
      <c r="AP131" s="387"/>
    </row>
    <row r="132" spans="1:42" ht="12" customHeight="1">
      <c r="A132" s="412" t="s">
        <v>66</v>
      </c>
      <c r="B132" s="413"/>
      <c r="C132" s="554"/>
      <c r="D132" s="102" t="s">
        <v>27</v>
      </c>
      <c r="E132" s="103">
        <v>0.069</v>
      </c>
      <c r="F132" s="104">
        <v>0.284</v>
      </c>
      <c r="G132" s="83"/>
      <c r="H132" s="84"/>
      <c r="I132" s="84"/>
      <c r="J132" s="84"/>
      <c r="K132" s="84"/>
      <c r="L132" s="84"/>
      <c r="M132" s="84"/>
      <c r="N132" s="84"/>
      <c r="O132" s="84"/>
      <c r="P132" s="83"/>
      <c r="Q132" s="84"/>
      <c r="R132" s="84"/>
      <c r="S132" s="84"/>
      <c r="T132" s="84"/>
      <c r="U132" s="84"/>
      <c r="V132" s="84"/>
      <c r="W132" s="84"/>
      <c r="X132" s="106"/>
      <c r="Y132" s="422">
        <f t="shared" si="56"/>
        <v>0</v>
      </c>
      <c r="Z132" s="423"/>
      <c r="AA132" s="432">
        <f t="shared" si="57"/>
        <v>0</v>
      </c>
      <c r="AB132" s="433"/>
      <c r="AC132" s="89"/>
      <c r="AD132" s="107">
        <f t="shared" si="58"/>
        <v>0</v>
      </c>
      <c r="AE132" s="108">
        <f t="shared" si="59"/>
        <v>0</v>
      </c>
      <c r="AG132" s="95">
        <v>0.284</v>
      </c>
      <c r="AH132" s="93">
        <f t="shared" si="60"/>
        <v>0</v>
      </c>
      <c r="AI132" s="94">
        <f t="shared" si="61"/>
        <v>0</v>
      </c>
      <c r="AJ132" s="126">
        <f>IF($F134=0,2*3.14*(0.022/2),2*3.14*((0.022/2)+($F134/1000)))</f>
        <v>0.06908</v>
      </c>
      <c r="AK132" s="126">
        <f t="shared" si="62"/>
        <v>0</v>
      </c>
      <c r="AL132" s="95">
        <f t="shared" si="63"/>
        <v>0</v>
      </c>
      <c r="AM132" s="252"/>
      <c r="AN132" s="386"/>
      <c r="AO132" s="386"/>
      <c r="AP132" s="387"/>
    </row>
    <row r="133" spans="1:42" ht="12" customHeight="1" thickBot="1">
      <c r="A133" s="547" t="s">
        <v>67</v>
      </c>
      <c r="B133" s="548"/>
      <c r="C133" s="549"/>
      <c r="D133" s="102" t="s">
        <v>28</v>
      </c>
      <c r="E133" s="103">
        <v>0.088</v>
      </c>
      <c r="F133" s="104">
        <v>0.4908</v>
      </c>
      <c r="G133" s="83"/>
      <c r="H133" s="84"/>
      <c r="I133" s="84"/>
      <c r="J133" s="84"/>
      <c r="K133" s="131"/>
      <c r="L133" s="84"/>
      <c r="M133" s="84"/>
      <c r="N133" s="84"/>
      <c r="O133" s="84"/>
      <c r="P133" s="83"/>
      <c r="Q133" s="84"/>
      <c r="R133" s="84"/>
      <c r="S133" s="84"/>
      <c r="T133" s="131"/>
      <c r="U133" s="84"/>
      <c r="V133" s="84"/>
      <c r="W133" s="84"/>
      <c r="X133" s="106"/>
      <c r="Y133" s="550">
        <f t="shared" si="56"/>
        <v>0</v>
      </c>
      <c r="Z133" s="551"/>
      <c r="AA133" s="552">
        <f t="shared" si="57"/>
        <v>0</v>
      </c>
      <c r="AB133" s="553"/>
      <c r="AC133" s="89"/>
      <c r="AD133" s="132">
        <f t="shared" si="58"/>
        <v>0</v>
      </c>
      <c r="AE133" s="133">
        <f t="shared" si="59"/>
        <v>0</v>
      </c>
      <c r="AG133" s="258">
        <v>0.4908</v>
      </c>
      <c r="AH133" s="259">
        <f t="shared" si="60"/>
        <v>0</v>
      </c>
      <c r="AI133" s="260">
        <f t="shared" si="61"/>
        <v>0</v>
      </c>
      <c r="AJ133" s="261">
        <f>IF($F134=0,2*3.14*(0.028/2),2*3.14*((0.028/2)+($F134/1000)))</f>
        <v>0.08792000000000001</v>
      </c>
      <c r="AK133" s="261">
        <f t="shared" si="62"/>
        <v>0</v>
      </c>
      <c r="AL133" s="258">
        <f t="shared" si="63"/>
        <v>0</v>
      </c>
      <c r="AM133" s="252"/>
      <c r="AN133" s="386"/>
      <c r="AO133" s="386"/>
      <c r="AP133" s="387"/>
    </row>
    <row r="134" spans="1:42" s="155" customFormat="1" ht="14.1" customHeight="1">
      <c r="A134" s="283" t="s">
        <v>68</v>
      </c>
      <c r="B134" s="284"/>
      <c r="C134" s="264"/>
      <c r="D134" s="265"/>
      <c r="E134" s="202" t="s">
        <v>41</v>
      </c>
      <c r="F134" s="203"/>
      <c r="G134" s="204" t="s">
        <v>42</v>
      </c>
      <c r="H134" s="266" t="s">
        <v>33</v>
      </c>
      <c r="I134" s="545">
        <f>SUM(AK126:AK133)*(1+F135/100)</f>
        <v>0</v>
      </c>
      <c r="J134" s="545"/>
      <c r="K134" s="269" t="s">
        <v>24</v>
      </c>
      <c r="L134" s="535" t="s">
        <v>69</v>
      </c>
      <c r="M134" s="536"/>
      <c r="N134" s="537"/>
      <c r="O134" s="146" t="s">
        <v>35</v>
      </c>
      <c r="P134" s="150"/>
      <c r="Q134" s="150"/>
      <c r="R134" s="150"/>
      <c r="S134" s="150"/>
      <c r="T134" s="151"/>
      <c r="U134" s="271"/>
      <c r="V134" s="266" t="s">
        <v>33</v>
      </c>
      <c r="W134" s="546">
        <f>+SUM(AH126:AH133)*(1+T135/100)</f>
        <v>0</v>
      </c>
      <c r="X134" s="546"/>
      <c r="Y134" s="272" t="s">
        <v>23</v>
      </c>
      <c r="Z134" s="535" t="s">
        <v>69</v>
      </c>
      <c r="AA134" s="536"/>
      <c r="AB134" s="537"/>
      <c r="AC134" s="154"/>
      <c r="AG134" s="157"/>
      <c r="AJ134" s="156"/>
      <c r="AK134" s="156"/>
      <c r="AL134" s="156"/>
      <c r="AM134" s="67"/>
      <c r="AN134" s="388"/>
      <c r="AO134" s="388"/>
      <c r="AP134" s="389"/>
    </row>
    <row r="135" spans="1:42" s="155" customFormat="1" ht="14.1" customHeight="1" thickBot="1">
      <c r="A135" s="538" t="s">
        <v>36</v>
      </c>
      <c r="B135" s="539"/>
      <c r="C135" s="539"/>
      <c r="D135" s="539"/>
      <c r="E135" s="540"/>
      <c r="F135" s="273"/>
      <c r="G135" s="274" t="s">
        <v>13</v>
      </c>
      <c r="H135" s="162" t="s">
        <v>37</v>
      </c>
      <c r="I135" s="541">
        <f>SUM(AL126:AL133)*(1+F135/100)</f>
        <v>0</v>
      </c>
      <c r="J135" s="541"/>
      <c r="K135" s="275" t="s">
        <v>24</v>
      </c>
      <c r="L135" s="542">
        <f>+I134+I135</f>
        <v>0</v>
      </c>
      <c r="M135" s="543"/>
      <c r="N135" s="276" t="s">
        <v>24</v>
      </c>
      <c r="O135" s="158" t="s">
        <v>36</v>
      </c>
      <c r="P135" s="277"/>
      <c r="Q135" s="277"/>
      <c r="R135" s="277"/>
      <c r="S135" s="277"/>
      <c r="T135" s="160"/>
      <c r="U135" s="278" t="s">
        <v>13</v>
      </c>
      <c r="V135" s="162" t="s">
        <v>37</v>
      </c>
      <c r="W135" s="544">
        <f>+SUM(AI126:AI133)*(1+T135/100)</f>
        <v>0</v>
      </c>
      <c r="X135" s="544"/>
      <c r="Y135" s="166" t="s">
        <v>23</v>
      </c>
      <c r="Z135" s="533">
        <f>+W134+W135</f>
        <v>0</v>
      </c>
      <c r="AA135" s="534"/>
      <c r="AB135" s="167" t="s">
        <v>23</v>
      </c>
      <c r="AG135" s="157"/>
      <c r="AJ135" s="156"/>
      <c r="AK135" s="156"/>
      <c r="AL135" s="156"/>
      <c r="AM135" s="101"/>
      <c r="AN135" s="46"/>
      <c r="AO135" s="46"/>
      <c r="AP135" s="46"/>
    </row>
  </sheetData>
  <sheetProtection sheet="1" objects="1" scenarios="1"/>
  <mergeCells count="588">
    <mergeCell ref="V122:V124"/>
    <mergeCell ref="W122:W124"/>
    <mergeCell ref="X122:X124"/>
    <mergeCell ref="A115:C115"/>
    <mergeCell ref="AA115:AB115"/>
    <mergeCell ref="A116:C116"/>
    <mergeCell ref="AA116:AB116"/>
    <mergeCell ref="Y115:Z115"/>
    <mergeCell ref="Y116:Z116"/>
    <mergeCell ref="Z118:AA118"/>
    <mergeCell ref="I120:U120"/>
    <mergeCell ref="Z120:AB120"/>
    <mergeCell ref="Z117:AB117"/>
    <mergeCell ref="I117:J117"/>
    <mergeCell ref="L117:N117"/>
    <mergeCell ref="W117:X117"/>
    <mergeCell ref="A118:E118"/>
    <mergeCell ref="A71:C71"/>
    <mergeCell ref="A46:C46"/>
    <mergeCell ref="A47:C47"/>
    <mergeCell ref="A48:C48"/>
    <mergeCell ref="A54:C54"/>
    <mergeCell ref="A50:E50"/>
    <mergeCell ref="AA94:AB94"/>
    <mergeCell ref="A97:C97"/>
    <mergeCell ref="Y97:Z97"/>
    <mergeCell ref="AA97:AB97"/>
    <mergeCell ref="A95:C95"/>
    <mergeCell ref="Y95:Z95"/>
    <mergeCell ref="AA95:AB95"/>
    <mergeCell ref="A96:C96"/>
    <mergeCell ref="Y96:Z96"/>
    <mergeCell ref="AA96:AB96"/>
    <mergeCell ref="A94:C94"/>
    <mergeCell ref="Y94:Z94"/>
    <mergeCell ref="K88:K90"/>
    <mergeCell ref="L88:L90"/>
    <mergeCell ref="M88:M90"/>
    <mergeCell ref="N88:N90"/>
    <mergeCell ref="P88:P90"/>
    <mergeCell ref="A88:C88"/>
    <mergeCell ref="D88:D91"/>
    <mergeCell ref="E88:E90"/>
    <mergeCell ref="F88:F90"/>
    <mergeCell ref="O88:O90"/>
    <mergeCell ref="A91:C91"/>
    <mergeCell ref="G91:O91"/>
    <mergeCell ref="G88:G90"/>
    <mergeCell ref="H88:H90"/>
    <mergeCell ref="I88:I90"/>
    <mergeCell ref="J88:J90"/>
    <mergeCell ref="J20:J22"/>
    <mergeCell ref="A24:C24"/>
    <mergeCell ref="A25:C25"/>
    <mergeCell ref="A20:C20"/>
    <mergeCell ref="D20:D23"/>
    <mergeCell ref="E20:E22"/>
    <mergeCell ref="F20:F22"/>
    <mergeCell ref="A21:C22"/>
    <mergeCell ref="A41:C41"/>
    <mergeCell ref="A23:C23"/>
    <mergeCell ref="G6:O6"/>
    <mergeCell ref="A14:C14"/>
    <mergeCell ref="A3:C3"/>
    <mergeCell ref="A4:C5"/>
    <mergeCell ref="A10:C10"/>
    <mergeCell ref="A11:C11"/>
    <mergeCell ref="A12:C12"/>
    <mergeCell ref="A13:C13"/>
    <mergeCell ref="D54:D57"/>
    <mergeCell ref="E54:E56"/>
    <mergeCell ref="A55:C56"/>
    <mergeCell ref="A57:C57"/>
    <mergeCell ref="A7:C7"/>
    <mergeCell ref="A8:C8"/>
    <mergeCell ref="E3:E5"/>
    <mergeCell ref="F3:F5"/>
    <mergeCell ref="N3:N5"/>
    <mergeCell ref="F54:F56"/>
    <mergeCell ref="J54:J56"/>
    <mergeCell ref="K54:K56"/>
    <mergeCell ref="A43:C43"/>
    <mergeCell ref="G20:G22"/>
    <mergeCell ref="H20:H22"/>
    <mergeCell ref="I20:I22"/>
    <mergeCell ref="V71:V73"/>
    <mergeCell ref="Y75:Z75"/>
    <mergeCell ref="L66:N66"/>
    <mergeCell ref="W66:X66"/>
    <mergeCell ref="I66:J66"/>
    <mergeCell ref="L16:M16"/>
    <mergeCell ref="I18:U18"/>
    <mergeCell ref="Z18:AB18"/>
    <mergeCell ref="I19:U19"/>
    <mergeCell ref="Z19:AB19"/>
    <mergeCell ref="O20:O22"/>
    <mergeCell ref="P20:P22"/>
    <mergeCell ref="Q20:Q22"/>
    <mergeCell ref="R20:R22"/>
    <mergeCell ref="K20:K22"/>
    <mergeCell ref="L20:L22"/>
    <mergeCell ref="M20:M22"/>
    <mergeCell ref="N20:N22"/>
    <mergeCell ref="G23:O23"/>
    <mergeCell ref="G54:G56"/>
    <mergeCell ref="H54:H56"/>
    <mergeCell ref="I54:I56"/>
    <mergeCell ref="Y61:Z61"/>
    <mergeCell ref="Z67:AA67"/>
    <mergeCell ref="AA77:AB77"/>
    <mergeCell ref="Z83:AB83"/>
    <mergeCell ref="A77:C77"/>
    <mergeCell ref="A79:C79"/>
    <mergeCell ref="A82:C82"/>
    <mergeCell ref="Y81:Z81"/>
    <mergeCell ref="Y82:Z82"/>
    <mergeCell ref="I83:J83"/>
    <mergeCell ref="L83:N83"/>
    <mergeCell ref="W83:X83"/>
    <mergeCell ref="Y79:Z79"/>
    <mergeCell ref="AA79:AB79"/>
    <mergeCell ref="AA80:AB80"/>
    <mergeCell ref="A80:C80"/>
    <mergeCell ref="Y80:Z80"/>
    <mergeCell ref="Y77:Z77"/>
    <mergeCell ref="A81:C81"/>
    <mergeCell ref="E71:E73"/>
    <mergeCell ref="F71:F73"/>
    <mergeCell ref="G71:G73"/>
    <mergeCell ref="H71:H73"/>
    <mergeCell ref="D71:D74"/>
    <mergeCell ref="A67:E67"/>
    <mergeCell ref="Y63:Z63"/>
    <mergeCell ref="Y64:Z64"/>
    <mergeCell ref="Y65:Z65"/>
    <mergeCell ref="I70:U70"/>
    <mergeCell ref="Z70:AB70"/>
    <mergeCell ref="K71:K73"/>
    <mergeCell ref="L71:L73"/>
    <mergeCell ref="M71:M73"/>
    <mergeCell ref="Q71:Q73"/>
    <mergeCell ref="R71:R73"/>
    <mergeCell ref="W71:W73"/>
    <mergeCell ref="G74:O74"/>
    <mergeCell ref="P74:X74"/>
    <mergeCell ref="AA64:AB64"/>
    <mergeCell ref="I69:U69"/>
    <mergeCell ref="Z69:AB69"/>
    <mergeCell ref="T71:T73"/>
    <mergeCell ref="U71:U73"/>
    <mergeCell ref="AA61:AB61"/>
    <mergeCell ref="AA65:AB65"/>
    <mergeCell ref="Z66:AB66"/>
    <mergeCell ref="Y62:Z62"/>
    <mergeCell ref="L54:L56"/>
    <mergeCell ref="M54:M56"/>
    <mergeCell ref="N54:N56"/>
    <mergeCell ref="O54:O56"/>
    <mergeCell ref="P54:P56"/>
    <mergeCell ref="Q54:Q56"/>
    <mergeCell ref="R54:R56"/>
    <mergeCell ref="Y58:Z58"/>
    <mergeCell ref="Y59:Z59"/>
    <mergeCell ref="AA62:AB62"/>
    <mergeCell ref="AA63:AB63"/>
    <mergeCell ref="A44:C44"/>
    <mergeCell ref="A45:C45"/>
    <mergeCell ref="Y41:Z41"/>
    <mergeCell ref="Y42:Z42"/>
    <mergeCell ref="Y43:Z43"/>
    <mergeCell ref="Y44:Z44"/>
    <mergeCell ref="Z35:AB35"/>
    <mergeCell ref="Z36:AB36"/>
    <mergeCell ref="G37:G39"/>
    <mergeCell ref="H37:H39"/>
    <mergeCell ref="M37:M39"/>
    <mergeCell ref="I35:U35"/>
    <mergeCell ref="I36:U36"/>
    <mergeCell ref="I37:I39"/>
    <mergeCell ref="J37:J39"/>
    <mergeCell ref="K37:K39"/>
    <mergeCell ref="L37:L39"/>
    <mergeCell ref="A37:C37"/>
    <mergeCell ref="D37:D40"/>
    <mergeCell ref="E37:E39"/>
    <mergeCell ref="F37:F39"/>
    <mergeCell ref="R37:R39"/>
    <mergeCell ref="A42:C42"/>
    <mergeCell ref="Z1:AB1"/>
    <mergeCell ref="Z2:AB2"/>
    <mergeCell ref="I1:U1"/>
    <mergeCell ref="I2:U2"/>
    <mergeCell ref="Y5:Z6"/>
    <mergeCell ref="AA5:AB6"/>
    <mergeCell ref="W3:W5"/>
    <mergeCell ref="X3:X5"/>
    <mergeCell ref="Y3:AB3"/>
    <mergeCell ref="Z4:AA4"/>
    <mergeCell ref="I3:I5"/>
    <mergeCell ref="J3:J5"/>
    <mergeCell ref="K3:K5"/>
    <mergeCell ref="L3:L5"/>
    <mergeCell ref="M3:M5"/>
    <mergeCell ref="V3:V5"/>
    <mergeCell ref="Q3:Q5"/>
    <mergeCell ref="R3:R5"/>
    <mergeCell ref="P6:X6"/>
    <mergeCell ref="U3:U5"/>
    <mergeCell ref="S3:S5"/>
    <mergeCell ref="P3:P5"/>
    <mergeCell ref="T3:T5"/>
    <mergeCell ref="O3:O5"/>
    <mergeCell ref="AK3:AK6"/>
    <mergeCell ref="AL3:AL6"/>
    <mergeCell ref="AH3:AI5"/>
    <mergeCell ref="AG3:AG6"/>
    <mergeCell ref="AJ3:AJ6"/>
    <mergeCell ref="A16:E16"/>
    <mergeCell ref="G3:G5"/>
    <mergeCell ref="H3:H5"/>
    <mergeCell ref="Y11:Z11"/>
    <mergeCell ref="Y12:Z12"/>
    <mergeCell ref="Y13:Z13"/>
    <mergeCell ref="Y14:Z14"/>
    <mergeCell ref="W15:X15"/>
    <mergeCell ref="W16:X16"/>
    <mergeCell ref="Y7:Z7"/>
    <mergeCell ref="Y8:Z8"/>
    <mergeCell ref="Y9:Z9"/>
    <mergeCell ref="Y10:Z10"/>
    <mergeCell ref="I16:J16"/>
    <mergeCell ref="L15:N15"/>
    <mergeCell ref="I15:J15"/>
    <mergeCell ref="A9:C9"/>
    <mergeCell ref="D3:D6"/>
    <mergeCell ref="A6:C6"/>
    <mergeCell ref="AK20:AK23"/>
    <mergeCell ref="AL20:AL23"/>
    <mergeCell ref="W20:W22"/>
    <mergeCell ref="X20:X22"/>
    <mergeCell ref="Y20:AB20"/>
    <mergeCell ref="AG20:AG23"/>
    <mergeCell ref="Z21:AA21"/>
    <mergeCell ref="Y22:Z23"/>
    <mergeCell ref="AA22:AB23"/>
    <mergeCell ref="P23:X23"/>
    <mergeCell ref="AH20:AI22"/>
    <mergeCell ref="AJ20:AJ23"/>
    <mergeCell ref="S20:S22"/>
    <mergeCell ref="T20:T22"/>
    <mergeCell ref="U20:U22"/>
    <mergeCell ref="V20:V22"/>
    <mergeCell ref="Z33:AA33"/>
    <mergeCell ref="A30:C30"/>
    <mergeCell ref="A31:C31"/>
    <mergeCell ref="I32:J32"/>
    <mergeCell ref="L32:N32"/>
    <mergeCell ref="A26:C26"/>
    <mergeCell ref="A27:C27"/>
    <mergeCell ref="A28:C28"/>
    <mergeCell ref="A29:C29"/>
    <mergeCell ref="Y28:Z28"/>
    <mergeCell ref="W32:X32"/>
    <mergeCell ref="Z32:AB32"/>
    <mergeCell ref="A33:E33"/>
    <mergeCell ref="I33:J33"/>
    <mergeCell ref="L33:M33"/>
    <mergeCell ref="W33:X33"/>
    <mergeCell ref="Y31:Z31"/>
    <mergeCell ref="AA31:AB31"/>
    <mergeCell ref="AL37:AL40"/>
    <mergeCell ref="A38:C39"/>
    <mergeCell ref="Z38:AA38"/>
    <mergeCell ref="Y39:Z40"/>
    <mergeCell ref="AA39:AB40"/>
    <mergeCell ref="A40:C40"/>
    <mergeCell ref="G40:O40"/>
    <mergeCell ref="P40:X40"/>
    <mergeCell ref="AG37:AG40"/>
    <mergeCell ref="AH37:AI39"/>
    <mergeCell ref="S37:S39"/>
    <mergeCell ref="T37:T39"/>
    <mergeCell ref="U37:U39"/>
    <mergeCell ref="N37:N39"/>
    <mergeCell ref="O37:O39"/>
    <mergeCell ref="P37:P39"/>
    <mergeCell ref="Q37:Q39"/>
    <mergeCell ref="AJ37:AJ40"/>
    <mergeCell ref="AK37:AK40"/>
    <mergeCell ref="V37:V39"/>
    <mergeCell ref="W37:W39"/>
    <mergeCell ref="X37:X39"/>
    <mergeCell ref="Y37:AB37"/>
    <mergeCell ref="AL54:AL57"/>
    <mergeCell ref="AG54:AG57"/>
    <mergeCell ref="S54:S56"/>
    <mergeCell ref="T54:T56"/>
    <mergeCell ref="U54:U56"/>
    <mergeCell ref="V54:V56"/>
    <mergeCell ref="Z55:AA55"/>
    <mergeCell ref="Y56:Z57"/>
    <mergeCell ref="AA56:AB57"/>
    <mergeCell ref="Y54:AB54"/>
    <mergeCell ref="W54:W56"/>
    <mergeCell ref="X54:X56"/>
    <mergeCell ref="AH54:AI56"/>
    <mergeCell ref="AJ54:AJ57"/>
    <mergeCell ref="AK54:AK57"/>
    <mergeCell ref="A58:C58"/>
    <mergeCell ref="A59:C59"/>
    <mergeCell ref="A60:C60"/>
    <mergeCell ref="A61:C61"/>
    <mergeCell ref="G57:O57"/>
    <mergeCell ref="P57:X57"/>
    <mergeCell ref="I67:J67"/>
    <mergeCell ref="L67:M67"/>
    <mergeCell ref="W67:X67"/>
    <mergeCell ref="A62:C62"/>
    <mergeCell ref="A63:C63"/>
    <mergeCell ref="A64:C64"/>
    <mergeCell ref="A65:C65"/>
    <mergeCell ref="AA7:AB7"/>
    <mergeCell ref="AA8:AB8"/>
    <mergeCell ref="AA9:AB9"/>
    <mergeCell ref="AA10:AB10"/>
    <mergeCell ref="AA11:AB11"/>
    <mergeCell ref="AA12:AB12"/>
    <mergeCell ref="AA13:AB13"/>
    <mergeCell ref="Y29:Z29"/>
    <mergeCell ref="Y30:Z30"/>
    <mergeCell ref="AA14:AB14"/>
    <mergeCell ref="Y24:Z24"/>
    <mergeCell ref="Y25:Z25"/>
    <mergeCell ref="Y26:Z26"/>
    <mergeCell ref="Z15:AB15"/>
    <mergeCell ref="Z16:AA16"/>
    <mergeCell ref="AA24:AB24"/>
    <mergeCell ref="AA25:AB25"/>
    <mergeCell ref="AA26:AB26"/>
    <mergeCell ref="AA27:AB27"/>
    <mergeCell ref="AA28:AB28"/>
    <mergeCell ref="AA29:AB29"/>
    <mergeCell ref="AA30:AB30"/>
    <mergeCell ref="Y27:Z27"/>
    <mergeCell ref="Y46:Z46"/>
    <mergeCell ref="Y47:Z47"/>
    <mergeCell ref="Y48:Z48"/>
    <mergeCell ref="AA41:AB41"/>
    <mergeCell ref="AA42:AB42"/>
    <mergeCell ref="AA43:AB43"/>
    <mergeCell ref="AA44:AB44"/>
    <mergeCell ref="AA45:AB45"/>
    <mergeCell ref="AA46:AB46"/>
    <mergeCell ref="AA47:AB47"/>
    <mergeCell ref="AA48:AB48"/>
    <mergeCell ref="Y45:Z45"/>
    <mergeCell ref="I50:J50"/>
    <mergeCell ref="L50:M50"/>
    <mergeCell ref="W50:X50"/>
    <mergeCell ref="I52:U52"/>
    <mergeCell ref="I49:J49"/>
    <mergeCell ref="L49:N49"/>
    <mergeCell ref="W49:X49"/>
    <mergeCell ref="I53:U53"/>
    <mergeCell ref="Z53:AB53"/>
    <mergeCell ref="A75:C75"/>
    <mergeCell ref="AA75:AB75"/>
    <mergeCell ref="AL71:AL74"/>
    <mergeCell ref="A72:C73"/>
    <mergeCell ref="Z72:AA72"/>
    <mergeCell ref="Y73:Z74"/>
    <mergeCell ref="AA73:AB74"/>
    <mergeCell ref="A74:C74"/>
    <mergeCell ref="A78:C78"/>
    <mergeCell ref="Y78:Z78"/>
    <mergeCell ref="AA78:AB78"/>
    <mergeCell ref="N71:N73"/>
    <mergeCell ref="J71:J73"/>
    <mergeCell ref="O71:O73"/>
    <mergeCell ref="P71:P73"/>
    <mergeCell ref="A76:C76"/>
    <mergeCell ref="AG71:AG74"/>
    <mergeCell ref="I71:I73"/>
    <mergeCell ref="AJ71:AJ74"/>
    <mergeCell ref="AK71:AK74"/>
    <mergeCell ref="AH71:AI73"/>
    <mergeCell ref="X71:X73"/>
    <mergeCell ref="Y71:AB71"/>
    <mergeCell ref="S71:S73"/>
    <mergeCell ref="I87:U87"/>
    <mergeCell ref="Z87:AB87"/>
    <mergeCell ref="AA81:AB81"/>
    <mergeCell ref="AA82:AB82"/>
    <mergeCell ref="A84:E84"/>
    <mergeCell ref="I86:U86"/>
    <mergeCell ref="Z86:AB86"/>
    <mergeCell ref="I84:J84"/>
    <mergeCell ref="L84:M84"/>
    <mergeCell ref="W84:X84"/>
    <mergeCell ref="Z84:AA84"/>
    <mergeCell ref="A93:C93"/>
    <mergeCell ref="Y93:Z93"/>
    <mergeCell ref="AA93:AB93"/>
    <mergeCell ref="AK88:AK91"/>
    <mergeCell ref="AL88:AL91"/>
    <mergeCell ref="A89:C90"/>
    <mergeCell ref="Z89:AA89"/>
    <mergeCell ref="Y90:Z91"/>
    <mergeCell ref="AA90:AB91"/>
    <mergeCell ref="AJ88:AJ91"/>
    <mergeCell ref="U88:U90"/>
    <mergeCell ref="V88:V90"/>
    <mergeCell ref="W88:W90"/>
    <mergeCell ref="X88:X90"/>
    <mergeCell ref="Q88:Q90"/>
    <mergeCell ref="R88:R90"/>
    <mergeCell ref="S88:S90"/>
    <mergeCell ref="T88:T90"/>
    <mergeCell ref="P91:X91"/>
    <mergeCell ref="Y88:AB88"/>
    <mergeCell ref="AG88:AG91"/>
    <mergeCell ref="AH88:AI90"/>
    <mergeCell ref="A92:C92"/>
    <mergeCell ref="Y92:Z92"/>
    <mergeCell ref="A99:C99"/>
    <mergeCell ref="Y99:Z99"/>
    <mergeCell ref="AA99:AB99"/>
    <mergeCell ref="A98:C98"/>
    <mergeCell ref="Y98:Z98"/>
    <mergeCell ref="A101:E101"/>
    <mergeCell ref="I101:J101"/>
    <mergeCell ref="L101:M101"/>
    <mergeCell ref="W101:X101"/>
    <mergeCell ref="I100:J100"/>
    <mergeCell ref="L100:N100"/>
    <mergeCell ref="W100:X100"/>
    <mergeCell ref="I103:U103"/>
    <mergeCell ref="Z103:AB103"/>
    <mergeCell ref="I104:U104"/>
    <mergeCell ref="Z104:AB104"/>
    <mergeCell ref="L105:L107"/>
    <mergeCell ref="M105:M107"/>
    <mergeCell ref="N105:N107"/>
    <mergeCell ref="Z100:AB100"/>
    <mergeCell ref="AA98:AB98"/>
    <mergeCell ref="Q105:Q107"/>
    <mergeCell ref="R105:R107"/>
    <mergeCell ref="I105:I107"/>
    <mergeCell ref="J105:J107"/>
    <mergeCell ref="K105:K107"/>
    <mergeCell ref="W105:W107"/>
    <mergeCell ref="X105:X107"/>
    <mergeCell ref="Y105:AB105"/>
    <mergeCell ref="S105:S107"/>
    <mergeCell ref="T105:T107"/>
    <mergeCell ref="U105:U107"/>
    <mergeCell ref="V105:V107"/>
    <mergeCell ref="O105:O107"/>
    <mergeCell ref="P105:P107"/>
    <mergeCell ref="A106:C107"/>
    <mergeCell ref="Z106:AA106"/>
    <mergeCell ref="Y107:Z108"/>
    <mergeCell ref="AA107:AB108"/>
    <mergeCell ref="A108:C108"/>
    <mergeCell ref="G108:O108"/>
    <mergeCell ref="P108:X108"/>
    <mergeCell ref="AG105:AG108"/>
    <mergeCell ref="AH105:AI107"/>
    <mergeCell ref="A105:C105"/>
    <mergeCell ref="E105:E107"/>
    <mergeCell ref="F105:F107"/>
    <mergeCell ref="G105:G107"/>
    <mergeCell ref="H105:H107"/>
    <mergeCell ref="D105:D108"/>
    <mergeCell ref="Y109:Z109"/>
    <mergeCell ref="AA109:AB109"/>
    <mergeCell ref="A110:C110"/>
    <mergeCell ref="Y110:Z110"/>
    <mergeCell ref="AA110:AB110"/>
    <mergeCell ref="A109:C109"/>
    <mergeCell ref="A114:C114"/>
    <mergeCell ref="Y114:Z114"/>
    <mergeCell ref="AA114:AB114"/>
    <mergeCell ref="A113:C113"/>
    <mergeCell ref="Y111:Z111"/>
    <mergeCell ref="AA111:AB111"/>
    <mergeCell ref="A112:C112"/>
    <mergeCell ref="Y112:Z112"/>
    <mergeCell ref="AA112:AB112"/>
    <mergeCell ref="A111:C111"/>
    <mergeCell ref="Y113:Z113"/>
    <mergeCell ref="AA113:AB113"/>
    <mergeCell ref="Y127:Z127"/>
    <mergeCell ref="AA127:AB127"/>
    <mergeCell ref="A126:C126"/>
    <mergeCell ref="Y126:Z126"/>
    <mergeCell ref="Y132:Z132"/>
    <mergeCell ref="AA128:AB128"/>
    <mergeCell ref="AK122:AK125"/>
    <mergeCell ref="I118:J118"/>
    <mergeCell ref="L118:M118"/>
    <mergeCell ref="W118:X118"/>
    <mergeCell ref="A131:C131"/>
    <mergeCell ref="I121:U121"/>
    <mergeCell ref="Z121:AB121"/>
    <mergeCell ref="F122:F124"/>
    <mergeCell ref="G122:G124"/>
    <mergeCell ref="H122:H124"/>
    <mergeCell ref="I122:I124"/>
    <mergeCell ref="Y131:Z131"/>
    <mergeCell ref="AA131:AB131"/>
    <mergeCell ref="AA130:AB130"/>
    <mergeCell ref="A128:C128"/>
    <mergeCell ref="Y128:Z128"/>
    <mergeCell ref="T122:T124"/>
    <mergeCell ref="U122:U124"/>
    <mergeCell ref="AL122:AL125"/>
    <mergeCell ref="A123:C124"/>
    <mergeCell ref="Z123:AA123"/>
    <mergeCell ref="Y124:Z125"/>
    <mergeCell ref="AA124:AB125"/>
    <mergeCell ref="A125:C125"/>
    <mergeCell ref="G125:O125"/>
    <mergeCell ref="P125:X125"/>
    <mergeCell ref="Y122:AB122"/>
    <mergeCell ref="AG122:AG125"/>
    <mergeCell ref="J122:J124"/>
    <mergeCell ref="P122:P124"/>
    <mergeCell ref="O122:O124"/>
    <mergeCell ref="Q122:Q124"/>
    <mergeCell ref="K122:K124"/>
    <mergeCell ref="L122:L124"/>
    <mergeCell ref="AH122:AI124"/>
    <mergeCell ref="A122:C122"/>
    <mergeCell ref="D122:D125"/>
    <mergeCell ref="E122:E124"/>
    <mergeCell ref="M122:M124"/>
    <mergeCell ref="N122:N124"/>
    <mergeCell ref="R122:R124"/>
    <mergeCell ref="S122:S124"/>
    <mergeCell ref="A135:E135"/>
    <mergeCell ref="I135:J135"/>
    <mergeCell ref="L135:M135"/>
    <mergeCell ref="W135:X135"/>
    <mergeCell ref="I134:J134"/>
    <mergeCell ref="L134:N134"/>
    <mergeCell ref="AN88:AP100"/>
    <mergeCell ref="AN104:AP107"/>
    <mergeCell ref="AN109:AP120"/>
    <mergeCell ref="AN122:AP134"/>
    <mergeCell ref="Z135:AA135"/>
    <mergeCell ref="W134:X134"/>
    <mergeCell ref="Z134:AB134"/>
    <mergeCell ref="A133:C133"/>
    <mergeCell ref="Y133:Z133"/>
    <mergeCell ref="AA133:AB133"/>
    <mergeCell ref="A129:C129"/>
    <mergeCell ref="Y129:Z129"/>
    <mergeCell ref="AA129:AB129"/>
    <mergeCell ref="A130:C130"/>
    <mergeCell ref="Y130:Z130"/>
    <mergeCell ref="A132:C132"/>
    <mergeCell ref="AA126:AB126"/>
    <mergeCell ref="A127:C127"/>
    <mergeCell ref="AN2:AP5"/>
    <mergeCell ref="AN7:AP18"/>
    <mergeCell ref="AN20:AP32"/>
    <mergeCell ref="AN36:AP39"/>
    <mergeCell ref="AN41:AP52"/>
    <mergeCell ref="AN54:AP66"/>
    <mergeCell ref="AN70:AP73"/>
    <mergeCell ref="AN75:AP86"/>
    <mergeCell ref="AA132:AB132"/>
    <mergeCell ref="AJ122:AJ125"/>
    <mergeCell ref="AL105:AL108"/>
    <mergeCell ref="AJ105:AJ108"/>
    <mergeCell ref="AK105:AK108"/>
    <mergeCell ref="Z101:AA101"/>
    <mergeCell ref="AA92:AB92"/>
    <mergeCell ref="Y76:Z76"/>
    <mergeCell ref="AA76:AB76"/>
    <mergeCell ref="Y60:Z60"/>
    <mergeCell ref="AA58:AB58"/>
    <mergeCell ref="AA59:AB59"/>
    <mergeCell ref="AA60:AB60"/>
    <mergeCell ref="Z50:AA50"/>
    <mergeCell ref="Z52:AB52"/>
    <mergeCell ref="Z49:AB49"/>
  </mergeCells>
  <printOptions gridLines="1" horizontalCentered="1"/>
  <pageMargins left="0.3937007874015748" right="0.3937007874015748" top="0.1968503937007874" bottom="0.5905511811023623" header="0" footer="0.11811023622047245"/>
  <pageSetup horizontalDpi="300" verticalDpi="300" orientation="portrait" paperSize="9" scale="95" r:id="rId4"/>
  <headerFooter alignWithMargins="0">
    <oddFooter>&amp;CCOMPUTO TUBI RAME</oddFooter>
  </headerFooter>
  <colBreaks count="1" manualBreakCount="1">
    <brk id="28" max="163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7">
    <pageSetUpPr fitToPage="1"/>
  </sheetPr>
  <dimension ref="A2:AP107"/>
  <sheetViews>
    <sheetView view="pageBreakPreview" zoomScale="85" zoomScaleSheetLayoutView="85" workbookViewId="0" topLeftCell="A1">
      <pane ySplit="6" topLeftCell="A7" activePane="bottomLeft" state="frozen"/>
      <selection pane="topLeft" activeCell="A3" sqref="A3"/>
      <selection pane="bottomLeft" activeCell="G17" sqref="G17"/>
    </sheetView>
  </sheetViews>
  <sheetFormatPr defaultColWidth="9.140625" defaultRowHeight="12.75"/>
  <cols>
    <col min="2" max="5" width="7.28125" style="0" customWidth="1"/>
    <col min="6" max="6" width="7.00390625" style="0" customWidth="1"/>
    <col min="7" max="21" width="7.28125" style="0" customWidth="1"/>
    <col min="23" max="24" width="9.140625" style="0" hidden="1" customWidth="1"/>
    <col min="25" max="25" width="4.140625" style="0" hidden="1" customWidth="1"/>
    <col min="26" max="26" width="5.7109375" style="0" hidden="1" customWidth="1"/>
    <col min="27" max="27" width="4.140625" style="0" hidden="1" customWidth="1"/>
    <col min="28" max="29" width="5.7109375" style="0" hidden="1" customWidth="1"/>
    <col min="30" max="32" width="4.140625" style="0" hidden="1" customWidth="1"/>
    <col min="33" max="42" width="5.7109375" style="0" hidden="1" customWidth="1"/>
  </cols>
  <sheetData>
    <row r="1" ht="13.5" customHeight="1" hidden="1" thickBot="1"/>
    <row r="2" spans="2:3" ht="14.25" hidden="1" thickBot="1" thickTop="1">
      <c r="B2" s="337" t="str">
        <f>Rete!$D$2</f>
        <v>Ristoranti</v>
      </c>
      <c r="C2" s="338" t="str">
        <f>Rete!$D$2</f>
        <v>Ristoranti</v>
      </c>
    </row>
    <row r="3" spans="1:42" ht="14.25" customHeight="1" thickBot="1">
      <c r="A3" s="605" t="s">
        <v>118</v>
      </c>
      <c r="B3" s="373">
        <v>1</v>
      </c>
      <c r="C3" s="373">
        <v>2</v>
      </c>
      <c r="D3" s="373">
        <v>3</v>
      </c>
      <c r="E3" s="373">
        <v>4</v>
      </c>
      <c r="F3" s="373">
        <v>5</v>
      </c>
      <c r="G3" s="373">
        <v>6</v>
      </c>
      <c r="H3" s="373">
        <v>7</v>
      </c>
      <c r="I3" s="373">
        <v>8</v>
      </c>
      <c r="J3" s="373">
        <v>9</v>
      </c>
      <c r="K3" s="373">
        <v>10</v>
      </c>
      <c r="L3" s="373">
        <v>11</v>
      </c>
      <c r="M3" s="373">
        <v>12</v>
      </c>
      <c r="N3" s="373">
        <v>13</v>
      </c>
      <c r="O3" s="373">
        <v>14</v>
      </c>
      <c r="P3" s="373">
        <v>15</v>
      </c>
      <c r="Q3" s="373">
        <v>16</v>
      </c>
      <c r="R3" s="373">
        <v>17</v>
      </c>
      <c r="S3" s="373">
        <v>18</v>
      </c>
      <c r="T3" s="599" t="s">
        <v>144</v>
      </c>
      <c r="U3" s="603" t="s">
        <v>145</v>
      </c>
      <c r="X3" s="371"/>
      <c r="Y3" s="371">
        <v>1</v>
      </c>
      <c r="Z3" s="371">
        <v>2</v>
      </c>
      <c r="AA3" s="371">
        <v>3</v>
      </c>
      <c r="AB3" s="371">
        <v>4</v>
      </c>
      <c r="AC3" s="371">
        <v>5</v>
      </c>
      <c r="AD3" s="371">
        <v>6</v>
      </c>
      <c r="AE3" s="371">
        <v>7</v>
      </c>
      <c r="AF3" s="371">
        <v>8</v>
      </c>
      <c r="AG3" s="371">
        <v>9</v>
      </c>
      <c r="AH3" s="371">
        <v>10</v>
      </c>
      <c r="AI3" s="371">
        <v>11</v>
      </c>
      <c r="AJ3" s="371">
        <v>12</v>
      </c>
      <c r="AK3" s="371">
        <v>13</v>
      </c>
      <c r="AL3" s="371">
        <v>14</v>
      </c>
      <c r="AM3" s="371">
        <v>15</v>
      </c>
      <c r="AN3" s="371">
        <v>16</v>
      </c>
      <c r="AO3" s="371">
        <v>17</v>
      </c>
      <c r="AP3" s="371">
        <v>18</v>
      </c>
    </row>
    <row r="4" spans="1:42" ht="99.75" customHeight="1" thickBot="1">
      <c r="A4" s="606"/>
      <c r="B4" s="366" t="s">
        <v>171</v>
      </c>
      <c r="C4" s="366" t="s">
        <v>172</v>
      </c>
      <c r="D4" s="366" t="s">
        <v>153</v>
      </c>
      <c r="E4" s="366" t="s">
        <v>154</v>
      </c>
      <c r="F4" s="366" t="s">
        <v>155</v>
      </c>
      <c r="G4" s="366" t="s">
        <v>156</v>
      </c>
      <c r="H4" s="366" t="s">
        <v>157</v>
      </c>
      <c r="I4" s="366" t="s">
        <v>158</v>
      </c>
      <c r="J4" s="366" t="s">
        <v>159</v>
      </c>
      <c r="K4" s="366" t="s">
        <v>160</v>
      </c>
      <c r="L4" s="366" t="s">
        <v>161</v>
      </c>
      <c r="M4" s="366" t="s">
        <v>162</v>
      </c>
      <c r="N4" s="366" t="s">
        <v>163</v>
      </c>
      <c r="O4" s="366" t="s">
        <v>164</v>
      </c>
      <c r="P4" s="366" t="s">
        <v>165</v>
      </c>
      <c r="Q4" s="366" t="s">
        <v>166</v>
      </c>
      <c r="R4" s="366" t="s">
        <v>170</v>
      </c>
      <c r="S4" s="366" t="s">
        <v>167</v>
      </c>
      <c r="T4" s="600"/>
      <c r="U4" s="604"/>
      <c r="X4" s="371"/>
      <c r="Y4" s="372" t="s">
        <v>171</v>
      </c>
      <c r="Z4" s="372" t="s">
        <v>172</v>
      </c>
      <c r="AA4" s="372" t="s">
        <v>153</v>
      </c>
      <c r="AB4" s="372" t="s">
        <v>154</v>
      </c>
      <c r="AC4" s="372" t="s">
        <v>155</v>
      </c>
      <c r="AD4" s="372" t="s">
        <v>156</v>
      </c>
      <c r="AE4" s="372" t="s">
        <v>157</v>
      </c>
      <c r="AF4" s="372" t="s">
        <v>158</v>
      </c>
      <c r="AG4" s="372" t="s">
        <v>159</v>
      </c>
      <c r="AH4" s="372" t="s">
        <v>160</v>
      </c>
      <c r="AI4" s="372" t="s">
        <v>161</v>
      </c>
      <c r="AJ4" s="372" t="s">
        <v>162</v>
      </c>
      <c r="AK4" s="372" t="s">
        <v>163</v>
      </c>
      <c r="AL4" s="372" t="s">
        <v>164</v>
      </c>
      <c r="AM4" s="372" t="s">
        <v>165</v>
      </c>
      <c r="AN4" s="372" t="s">
        <v>166</v>
      </c>
      <c r="AO4" s="372" t="s">
        <v>170</v>
      </c>
      <c r="AP4" s="372" t="s">
        <v>167</v>
      </c>
    </row>
    <row r="5" spans="1:42" ht="29.25" customHeight="1" thickBot="1">
      <c r="A5" s="365" t="s">
        <v>125</v>
      </c>
      <c r="B5" s="374">
        <f>IF($W$5=1,Y5,Y6)</f>
        <v>0.5</v>
      </c>
      <c r="C5" s="374">
        <f aca="true" t="shared" si="0" ref="C5:S5">IF($W$5=1,Z5,Z6)</f>
        <v>0.5</v>
      </c>
      <c r="D5" s="374">
        <f t="shared" si="0"/>
        <v>0.6</v>
      </c>
      <c r="E5" s="374">
        <f t="shared" si="0"/>
        <v>0.8</v>
      </c>
      <c r="F5" s="374">
        <f t="shared" si="0"/>
        <v>0.8</v>
      </c>
      <c r="G5" s="374">
        <f t="shared" si="0"/>
        <v>0.5</v>
      </c>
      <c r="H5" s="374">
        <f t="shared" si="0"/>
        <v>0.2</v>
      </c>
      <c r="I5" s="374">
        <f t="shared" si="0"/>
        <v>0.8</v>
      </c>
      <c r="J5" s="374">
        <f t="shared" si="0"/>
        <v>0.8</v>
      </c>
      <c r="K5" s="374">
        <f t="shared" si="0"/>
        <v>0.8</v>
      </c>
      <c r="L5" s="374">
        <f t="shared" si="0"/>
        <v>0.8</v>
      </c>
      <c r="M5" s="374">
        <f t="shared" si="0"/>
        <v>1.5</v>
      </c>
      <c r="N5" s="374">
        <f t="shared" si="0"/>
        <v>2</v>
      </c>
      <c r="O5" s="374">
        <f t="shared" si="0"/>
        <v>2</v>
      </c>
      <c r="P5" s="374">
        <f t="shared" si="0"/>
        <v>2.5</v>
      </c>
      <c r="Q5" s="374">
        <f t="shared" si="0"/>
        <v>0.8</v>
      </c>
      <c r="R5" s="374">
        <f t="shared" si="0"/>
        <v>1.5</v>
      </c>
      <c r="S5" s="374">
        <f t="shared" si="0"/>
        <v>2</v>
      </c>
      <c r="T5" s="601"/>
      <c r="U5" s="604"/>
      <c r="W5" s="376">
        <f>+Rete!F2</f>
        <v>1</v>
      </c>
      <c r="X5" s="375" t="s">
        <v>168</v>
      </c>
      <c r="Y5" s="371">
        <v>0.5</v>
      </c>
      <c r="Z5" s="371">
        <v>0.5</v>
      </c>
      <c r="AA5" s="371">
        <v>0.6</v>
      </c>
      <c r="AB5" s="371">
        <v>0.8</v>
      </c>
      <c r="AC5" s="371">
        <v>0.8</v>
      </c>
      <c r="AD5" s="371">
        <v>0.5</v>
      </c>
      <c r="AE5" s="371">
        <v>0.2</v>
      </c>
      <c r="AF5" s="371">
        <v>0.8</v>
      </c>
      <c r="AG5" s="371">
        <v>0.8</v>
      </c>
      <c r="AH5" s="371">
        <v>0.8</v>
      </c>
      <c r="AI5" s="371">
        <v>0.8</v>
      </c>
      <c r="AJ5" s="371">
        <v>1.5</v>
      </c>
      <c r="AK5" s="371">
        <v>2</v>
      </c>
      <c r="AL5" s="371">
        <v>2</v>
      </c>
      <c r="AM5" s="371">
        <v>2.5</v>
      </c>
      <c r="AN5" s="371">
        <v>0.8</v>
      </c>
      <c r="AO5" s="371">
        <v>1.5</v>
      </c>
      <c r="AP5" s="371">
        <v>2</v>
      </c>
    </row>
    <row r="6" spans="1:42" ht="12.75" customHeight="1" thickBot="1">
      <c r="A6" s="296" t="s">
        <v>150</v>
      </c>
      <c r="B6" s="297">
        <v>0</v>
      </c>
      <c r="C6" s="297">
        <v>0</v>
      </c>
      <c r="D6" s="297">
        <v>0</v>
      </c>
      <c r="E6" s="297">
        <v>0</v>
      </c>
      <c r="F6" s="297">
        <v>0</v>
      </c>
      <c r="G6" s="297">
        <v>0</v>
      </c>
      <c r="H6" s="297">
        <v>0</v>
      </c>
      <c r="I6" s="297">
        <v>0</v>
      </c>
      <c r="J6" s="297">
        <v>0</v>
      </c>
      <c r="K6" s="297">
        <v>0</v>
      </c>
      <c r="L6" s="297">
        <v>0</v>
      </c>
      <c r="M6" s="297">
        <v>0</v>
      </c>
      <c r="N6" s="297">
        <v>1</v>
      </c>
      <c r="O6" s="297">
        <v>1</v>
      </c>
      <c r="P6" s="297">
        <v>1</v>
      </c>
      <c r="Q6" s="297">
        <v>0</v>
      </c>
      <c r="R6" s="297">
        <v>0</v>
      </c>
      <c r="S6" s="297">
        <v>0</v>
      </c>
      <c r="T6" s="602"/>
      <c r="U6" s="604"/>
      <c r="X6" s="371" t="s">
        <v>169</v>
      </c>
      <c r="Y6" s="371">
        <v>0.3</v>
      </c>
      <c r="Z6" s="371">
        <v>0.3</v>
      </c>
      <c r="AA6" s="371">
        <v>0.4</v>
      </c>
      <c r="AB6" s="371">
        <v>0.5</v>
      </c>
      <c r="AC6" s="371">
        <v>0.5</v>
      </c>
      <c r="AD6" s="371">
        <v>0.3</v>
      </c>
      <c r="AE6" s="371">
        <v>0.2</v>
      </c>
      <c r="AF6" s="371">
        <v>0.6</v>
      </c>
      <c r="AG6" s="371">
        <v>0.6</v>
      </c>
      <c r="AH6" s="371">
        <v>0.6</v>
      </c>
      <c r="AI6" s="371">
        <v>0.6</v>
      </c>
      <c r="AJ6" s="371">
        <v>1.2</v>
      </c>
      <c r="AK6" s="371">
        <v>1.8</v>
      </c>
      <c r="AL6" s="371">
        <v>1.8</v>
      </c>
      <c r="AM6" s="371">
        <v>2</v>
      </c>
      <c r="AN6" s="371">
        <v>0.9</v>
      </c>
      <c r="AO6" s="371">
        <v>0.9</v>
      </c>
      <c r="AP6" s="371">
        <v>1.2</v>
      </c>
    </row>
    <row r="7" spans="1:24" ht="12.75">
      <c r="A7" s="353">
        <v>1</v>
      </c>
      <c r="B7" s="354">
        <v>1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31">
        <f>SUMPRODUCT($B$5:$S$5,B7:S7)</f>
        <v>0.5</v>
      </c>
      <c r="U7" s="334">
        <f>SUMPRODUCT($B$6:$S$6,B7:S7)</f>
        <v>0</v>
      </c>
      <c r="X7" s="367"/>
    </row>
    <row r="8" spans="1:21" ht="12.75">
      <c r="A8" s="355">
        <v>2</v>
      </c>
      <c r="B8" s="356"/>
      <c r="C8" s="356">
        <v>1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32">
        <f aca="true" t="shared" si="1" ref="T8:T23">SUMPRODUCT($B$5:$S$5,B8:S8)</f>
        <v>0.5</v>
      </c>
      <c r="U8" s="335">
        <f aca="true" t="shared" si="2" ref="U8:U23">SUMPRODUCT($B$6:$S$6,B8:S8)</f>
        <v>0</v>
      </c>
    </row>
    <row r="9" spans="1:21" ht="12.75">
      <c r="A9" s="357">
        <v>3</v>
      </c>
      <c r="B9" s="358"/>
      <c r="C9" s="358"/>
      <c r="D9" s="358">
        <v>1</v>
      </c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32">
        <f t="shared" si="1"/>
        <v>0.6</v>
      </c>
      <c r="U9" s="335">
        <f t="shared" si="2"/>
        <v>0</v>
      </c>
    </row>
    <row r="10" spans="1:21" ht="12.75">
      <c r="A10" s="355">
        <v>4</v>
      </c>
      <c r="B10" s="356"/>
      <c r="C10" s="356"/>
      <c r="D10" s="356"/>
      <c r="E10" s="356">
        <v>1</v>
      </c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32">
        <f t="shared" si="1"/>
        <v>0.8</v>
      </c>
      <c r="U10" s="335">
        <f t="shared" si="2"/>
        <v>0</v>
      </c>
    </row>
    <row r="11" spans="1:21" ht="12.75">
      <c r="A11" s="357">
        <v>5</v>
      </c>
      <c r="B11" s="358"/>
      <c r="C11" s="358"/>
      <c r="D11" s="358"/>
      <c r="E11" s="358"/>
      <c r="F11" s="358">
        <v>1</v>
      </c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32">
        <f t="shared" si="1"/>
        <v>0.8</v>
      </c>
      <c r="U11" s="335">
        <f t="shared" si="2"/>
        <v>0</v>
      </c>
    </row>
    <row r="12" spans="1:21" ht="12.75">
      <c r="A12" s="355">
        <v>6</v>
      </c>
      <c r="B12" s="356"/>
      <c r="C12" s="356"/>
      <c r="D12" s="356"/>
      <c r="E12" s="356"/>
      <c r="F12" s="356"/>
      <c r="G12" s="356">
        <v>1</v>
      </c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32">
        <f t="shared" si="1"/>
        <v>0.5</v>
      </c>
      <c r="U12" s="335">
        <f t="shared" si="2"/>
        <v>0</v>
      </c>
    </row>
    <row r="13" spans="1:21" ht="12.75">
      <c r="A13" s="357">
        <v>7</v>
      </c>
      <c r="B13" s="358"/>
      <c r="C13" s="358"/>
      <c r="D13" s="358"/>
      <c r="E13" s="358"/>
      <c r="F13" s="358"/>
      <c r="G13" s="358"/>
      <c r="H13" s="358">
        <v>1</v>
      </c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32">
        <f t="shared" si="1"/>
        <v>0.2</v>
      </c>
      <c r="U13" s="335">
        <f t="shared" si="2"/>
        <v>0</v>
      </c>
    </row>
    <row r="14" spans="1:21" ht="12.75">
      <c r="A14" s="355">
        <v>8</v>
      </c>
      <c r="B14" s="356"/>
      <c r="C14" s="356"/>
      <c r="D14" s="356"/>
      <c r="E14" s="356"/>
      <c r="F14" s="356"/>
      <c r="G14" s="356"/>
      <c r="H14" s="356"/>
      <c r="I14" s="356">
        <v>1</v>
      </c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32">
        <f t="shared" si="1"/>
        <v>0.8</v>
      </c>
      <c r="U14" s="335">
        <f t="shared" si="2"/>
        <v>0</v>
      </c>
    </row>
    <row r="15" spans="1:21" ht="12.75">
      <c r="A15" s="357">
        <v>9</v>
      </c>
      <c r="B15" s="358"/>
      <c r="C15" s="358"/>
      <c r="D15" s="358"/>
      <c r="E15" s="358"/>
      <c r="F15" s="358"/>
      <c r="G15" s="358"/>
      <c r="H15" s="358"/>
      <c r="I15" s="358"/>
      <c r="J15" s="358">
        <v>1</v>
      </c>
      <c r="K15" s="358"/>
      <c r="L15" s="358"/>
      <c r="M15" s="358"/>
      <c r="N15" s="358"/>
      <c r="O15" s="358"/>
      <c r="P15" s="358"/>
      <c r="Q15" s="358"/>
      <c r="R15" s="358"/>
      <c r="S15" s="358"/>
      <c r="T15" s="332">
        <f t="shared" si="1"/>
        <v>0.8</v>
      </c>
      <c r="U15" s="335">
        <f t="shared" si="2"/>
        <v>0</v>
      </c>
    </row>
    <row r="16" spans="1:21" ht="12.75">
      <c r="A16" s="355">
        <v>10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>
        <v>1</v>
      </c>
      <c r="L16" s="356"/>
      <c r="M16" s="356"/>
      <c r="N16" s="356"/>
      <c r="O16" s="356"/>
      <c r="P16" s="356"/>
      <c r="Q16" s="356"/>
      <c r="R16" s="356"/>
      <c r="S16" s="356"/>
      <c r="T16" s="332">
        <f t="shared" si="1"/>
        <v>0.8</v>
      </c>
      <c r="U16" s="335">
        <f t="shared" si="2"/>
        <v>0</v>
      </c>
    </row>
    <row r="17" spans="1:21" ht="12.75">
      <c r="A17" s="357">
        <v>11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>
        <v>1</v>
      </c>
      <c r="M17" s="358"/>
      <c r="N17" s="358"/>
      <c r="O17" s="358"/>
      <c r="P17" s="358"/>
      <c r="Q17" s="358"/>
      <c r="R17" s="358"/>
      <c r="S17" s="358"/>
      <c r="T17" s="332">
        <f t="shared" si="1"/>
        <v>0.8</v>
      </c>
      <c r="U17" s="335">
        <f t="shared" si="2"/>
        <v>0</v>
      </c>
    </row>
    <row r="18" spans="1:21" ht="12.75">
      <c r="A18" s="355">
        <v>12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>
        <v>1</v>
      </c>
      <c r="N18" s="356"/>
      <c r="O18" s="356"/>
      <c r="P18" s="356"/>
      <c r="Q18" s="356"/>
      <c r="R18" s="356"/>
      <c r="S18" s="356"/>
      <c r="T18" s="332">
        <f t="shared" si="1"/>
        <v>1.5</v>
      </c>
      <c r="U18" s="335">
        <f t="shared" si="2"/>
        <v>0</v>
      </c>
    </row>
    <row r="19" spans="1:21" ht="12.75">
      <c r="A19" s="357">
        <v>13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>
        <v>1</v>
      </c>
      <c r="O19" s="358"/>
      <c r="P19" s="358"/>
      <c r="Q19" s="358"/>
      <c r="R19" s="358"/>
      <c r="S19" s="358"/>
      <c r="T19" s="332">
        <f t="shared" si="1"/>
        <v>2</v>
      </c>
      <c r="U19" s="335">
        <f t="shared" si="2"/>
        <v>1</v>
      </c>
    </row>
    <row r="20" spans="1:21" ht="12.75">
      <c r="A20" s="355">
        <v>14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>
        <v>1</v>
      </c>
      <c r="P20" s="356"/>
      <c r="Q20" s="356"/>
      <c r="R20" s="356"/>
      <c r="S20" s="356"/>
      <c r="T20" s="332">
        <f t="shared" si="1"/>
        <v>2</v>
      </c>
      <c r="U20" s="335">
        <f t="shared" si="2"/>
        <v>1</v>
      </c>
    </row>
    <row r="21" spans="1:21" ht="12.75">
      <c r="A21" s="357">
        <v>15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>
        <v>1</v>
      </c>
      <c r="Q21" s="358"/>
      <c r="R21" s="358"/>
      <c r="S21" s="358"/>
      <c r="T21" s="332">
        <f t="shared" si="1"/>
        <v>2.5</v>
      </c>
      <c r="U21" s="335">
        <f t="shared" si="2"/>
        <v>1</v>
      </c>
    </row>
    <row r="22" spans="1:21" ht="12.75">
      <c r="A22" s="355">
        <v>16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>
        <v>1</v>
      </c>
      <c r="R22" s="356"/>
      <c r="S22" s="356"/>
      <c r="T22" s="332">
        <f t="shared" si="1"/>
        <v>0.8</v>
      </c>
      <c r="U22" s="335">
        <f t="shared" si="2"/>
        <v>0</v>
      </c>
    </row>
    <row r="23" spans="1:21" ht="12.75">
      <c r="A23" s="357">
        <v>17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>
        <v>1</v>
      </c>
      <c r="S23" s="358"/>
      <c r="T23" s="332">
        <f t="shared" si="1"/>
        <v>1.5</v>
      </c>
      <c r="U23" s="335">
        <f t="shared" si="2"/>
        <v>0</v>
      </c>
    </row>
    <row r="24" spans="1:21" ht="12.75">
      <c r="A24" s="355">
        <v>18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>
        <v>1</v>
      </c>
      <c r="T24" s="332">
        <f>SUMPRODUCT($B$5:$S$5,B24:S24)</f>
        <v>2</v>
      </c>
      <c r="U24" s="335">
        <f>SUMPRODUCT($B$6:$S$6,B24:S24)</f>
        <v>0</v>
      </c>
    </row>
    <row r="25" spans="1:21" ht="12.75">
      <c r="A25" s="357">
        <v>19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32">
        <f>SUMPRODUCT($B$5:$S$5,B25:S25)</f>
        <v>0</v>
      </c>
      <c r="U25" s="335">
        <f>SUMPRODUCT($B$6:$S$6,B25:S25)</f>
        <v>0</v>
      </c>
    </row>
    <row r="26" spans="1:21" ht="12.75">
      <c r="A26" s="355">
        <v>20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32">
        <f>SUMPRODUCT($B$5:$S$5,B26:S26)</f>
        <v>0</v>
      </c>
      <c r="U26" s="335">
        <f>SUMPRODUCT($B$6:$S$6,B26:S26)</f>
        <v>0</v>
      </c>
    </row>
    <row r="27" spans="1:21" ht="12.75">
      <c r="A27" s="357">
        <v>21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32">
        <f aca="true" t="shared" si="3" ref="T27:T49">SUMPRODUCT($B$5:$S$5,B27:S27)</f>
        <v>0</v>
      </c>
      <c r="U27" s="335">
        <f aca="true" t="shared" si="4" ref="U27:U49">SUMPRODUCT($B$6:$S$6,B27:S27)</f>
        <v>0</v>
      </c>
    </row>
    <row r="28" spans="1:21" ht="12.75">
      <c r="A28" s="355">
        <v>22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32">
        <f t="shared" si="3"/>
        <v>0</v>
      </c>
      <c r="U28" s="335">
        <f t="shared" si="4"/>
        <v>0</v>
      </c>
    </row>
    <row r="29" spans="1:21" ht="12.75">
      <c r="A29" s="357">
        <v>23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32">
        <f t="shared" si="3"/>
        <v>0</v>
      </c>
      <c r="U29" s="335">
        <f t="shared" si="4"/>
        <v>0</v>
      </c>
    </row>
    <row r="30" spans="1:21" ht="12.75">
      <c r="A30" s="355">
        <v>24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32">
        <f t="shared" si="3"/>
        <v>0</v>
      </c>
      <c r="U30" s="335">
        <f t="shared" si="4"/>
        <v>0</v>
      </c>
    </row>
    <row r="31" spans="1:21" ht="12.75">
      <c r="A31" s="357">
        <v>25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32">
        <f t="shared" si="3"/>
        <v>0</v>
      </c>
      <c r="U31" s="335">
        <f t="shared" si="4"/>
        <v>0</v>
      </c>
    </row>
    <row r="32" spans="1:21" ht="12.75">
      <c r="A32" s="355">
        <v>26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32">
        <f t="shared" si="3"/>
        <v>0</v>
      </c>
      <c r="U32" s="335">
        <f t="shared" si="4"/>
        <v>0</v>
      </c>
    </row>
    <row r="33" spans="1:21" ht="12.75">
      <c r="A33" s="357">
        <v>27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32">
        <f t="shared" si="3"/>
        <v>0</v>
      </c>
      <c r="U33" s="335">
        <f t="shared" si="4"/>
        <v>0</v>
      </c>
    </row>
    <row r="34" spans="1:21" ht="12.75">
      <c r="A34" s="355">
        <v>28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32">
        <f t="shared" si="3"/>
        <v>0</v>
      </c>
      <c r="U34" s="335">
        <f t="shared" si="4"/>
        <v>0</v>
      </c>
    </row>
    <row r="35" spans="1:21" ht="12.75">
      <c r="A35" s="357">
        <v>29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32">
        <f t="shared" si="3"/>
        <v>0</v>
      </c>
      <c r="U35" s="335">
        <f t="shared" si="4"/>
        <v>0</v>
      </c>
    </row>
    <row r="36" spans="1:21" ht="12.75">
      <c r="A36" s="355">
        <v>30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32">
        <f t="shared" si="3"/>
        <v>0</v>
      </c>
      <c r="U36" s="335">
        <f t="shared" si="4"/>
        <v>0</v>
      </c>
    </row>
    <row r="37" spans="1:21" ht="12.75">
      <c r="A37" s="357">
        <v>31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32">
        <f t="shared" si="3"/>
        <v>0</v>
      </c>
      <c r="U37" s="335">
        <f t="shared" si="4"/>
        <v>0</v>
      </c>
    </row>
    <row r="38" spans="1:21" ht="12.75">
      <c r="A38" s="355">
        <v>32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32">
        <f t="shared" si="3"/>
        <v>0</v>
      </c>
      <c r="U38" s="335">
        <f t="shared" si="4"/>
        <v>0</v>
      </c>
    </row>
    <row r="39" spans="1:21" ht="12.75">
      <c r="A39" s="357">
        <v>33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32">
        <f t="shared" si="3"/>
        <v>0</v>
      </c>
      <c r="U39" s="335">
        <f t="shared" si="4"/>
        <v>0</v>
      </c>
    </row>
    <row r="40" spans="1:21" ht="12.75">
      <c r="A40" s="355">
        <v>34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32">
        <f t="shared" si="3"/>
        <v>0</v>
      </c>
      <c r="U40" s="335">
        <f t="shared" si="4"/>
        <v>0</v>
      </c>
    </row>
    <row r="41" spans="1:21" ht="12.75">
      <c r="A41" s="357">
        <v>35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32">
        <f t="shared" si="3"/>
        <v>0</v>
      </c>
      <c r="U41" s="335">
        <f t="shared" si="4"/>
        <v>0</v>
      </c>
    </row>
    <row r="42" spans="1:21" ht="12.75">
      <c r="A42" s="355">
        <v>36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32">
        <f t="shared" si="3"/>
        <v>0</v>
      </c>
      <c r="U42" s="335">
        <f t="shared" si="4"/>
        <v>0</v>
      </c>
    </row>
    <row r="43" spans="1:21" ht="12.75">
      <c r="A43" s="357">
        <v>37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32">
        <f t="shared" si="3"/>
        <v>0</v>
      </c>
      <c r="U43" s="335">
        <f t="shared" si="4"/>
        <v>0</v>
      </c>
    </row>
    <row r="44" spans="1:21" ht="12.75">
      <c r="A44" s="355">
        <v>38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32">
        <f t="shared" si="3"/>
        <v>0</v>
      </c>
      <c r="U44" s="335">
        <f t="shared" si="4"/>
        <v>0</v>
      </c>
    </row>
    <row r="45" spans="1:21" ht="12.75">
      <c r="A45" s="357">
        <v>39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32">
        <f t="shared" si="3"/>
        <v>0</v>
      </c>
      <c r="U45" s="335">
        <f t="shared" si="4"/>
        <v>0</v>
      </c>
    </row>
    <row r="46" spans="1:21" ht="12.75">
      <c r="A46" s="355">
        <v>40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32">
        <f t="shared" si="3"/>
        <v>0</v>
      </c>
      <c r="U46" s="335">
        <f t="shared" si="4"/>
        <v>0</v>
      </c>
    </row>
    <row r="47" spans="1:21" ht="12.75">
      <c r="A47" s="357">
        <v>41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32">
        <f t="shared" si="3"/>
        <v>0</v>
      </c>
      <c r="U47" s="335">
        <f t="shared" si="4"/>
        <v>0</v>
      </c>
    </row>
    <row r="48" spans="1:21" ht="12.75">
      <c r="A48" s="355">
        <v>42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32">
        <f t="shared" si="3"/>
        <v>0</v>
      </c>
      <c r="U48" s="335">
        <f t="shared" si="4"/>
        <v>0</v>
      </c>
    </row>
    <row r="49" spans="1:21" ht="12.75">
      <c r="A49" s="357">
        <v>43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32">
        <f t="shared" si="3"/>
        <v>0</v>
      </c>
      <c r="U49" s="335">
        <f t="shared" si="4"/>
        <v>0</v>
      </c>
    </row>
    <row r="50" spans="1:21" ht="12.75">
      <c r="A50" s="355">
        <v>44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32">
        <f aca="true" t="shared" si="5" ref="T50:T90">SUMPRODUCT($B$5:$S$5,B50:S50)</f>
        <v>0</v>
      </c>
      <c r="U50" s="335">
        <f aca="true" t="shared" si="6" ref="U50:U90">SUMPRODUCT($B$6:$S$6,B50:S50)</f>
        <v>0</v>
      </c>
    </row>
    <row r="51" spans="1:21" ht="12.75">
      <c r="A51" s="357">
        <v>45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32">
        <f t="shared" si="5"/>
        <v>0</v>
      </c>
      <c r="U51" s="335">
        <f t="shared" si="6"/>
        <v>0</v>
      </c>
    </row>
    <row r="52" spans="1:21" ht="12.75">
      <c r="A52" s="355">
        <v>46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32">
        <f t="shared" si="5"/>
        <v>0</v>
      </c>
      <c r="U52" s="335">
        <f t="shared" si="6"/>
        <v>0</v>
      </c>
    </row>
    <row r="53" spans="1:21" ht="12.75">
      <c r="A53" s="357">
        <v>47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32">
        <f t="shared" si="5"/>
        <v>0</v>
      </c>
      <c r="U53" s="335">
        <f t="shared" si="6"/>
        <v>0</v>
      </c>
    </row>
    <row r="54" spans="1:21" ht="12.75">
      <c r="A54" s="355">
        <v>48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32">
        <f t="shared" si="5"/>
        <v>0</v>
      </c>
      <c r="U54" s="335">
        <f t="shared" si="6"/>
        <v>0</v>
      </c>
    </row>
    <row r="55" spans="1:21" ht="12.75">
      <c r="A55" s="357">
        <v>49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32">
        <f t="shared" si="5"/>
        <v>0</v>
      </c>
      <c r="U55" s="335">
        <f t="shared" si="6"/>
        <v>0</v>
      </c>
    </row>
    <row r="56" spans="1:21" ht="12.75">
      <c r="A56" s="355">
        <v>50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32">
        <f t="shared" si="5"/>
        <v>0</v>
      </c>
      <c r="U56" s="335">
        <f t="shared" si="6"/>
        <v>0</v>
      </c>
    </row>
    <row r="57" spans="1:21" ht="12.75">
      <c r="A57" s="357">
        <v>51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32">
        <f t="shared" si="5"/>
        <v>0</v>
      </c>
      <c r="U57" s="335">
        <f t="shared" si="6"/>
        <v>0</v>
      </c>
    </row>
    <row r="58" spans="1:21" ht="12.75">
      <c r="A58" s="355">
        <v>52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32">
        <f t="shared" si="5"/>
        <v>0</v>
      </c>
      <c r="U58" s="335">
        <f t="shared" si="6"/>
        <v>0</v>
      </c>
    </row>
    <row r="59" spans="1:21" ht="12.75">
      <c r="A59" s="357">
        <v>53</v>
      </c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32">
        <f t="shared" si="5"/>
        <v>0</v>
      </c>
      <c r="U59" s="335">
        <f t="shared" si="6"/>
        <v>0</v>
      </c>
    </row>
    <row r="60" spans="1:21" ht="12.75">
      <c r="A60" s="355">
        <v>54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32">
        <f t="shared" si="5"/>
        <v>0</v>
      </c>
      <c r="U60" s="335">
        <f t="shared" si="6"/>
        <v>0</v>
      </c>
    </row>
    <row r="61" spans="1:21" ht="12.75">
      <c r="A61" s="357">
        <v>55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32">
        <f t="shared" si="5"/>
        <v>0</v>
      </c>
      <c r="U61" s="335">
        <f t="shared" si="6"/>
        <v>0</v>
      </c>
    </row>
    <row r="62" spans="1:21" ht="12.75">
      <c r="A62" s="355">
        <v>56</v>
      </c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32">
        <f t="shared" si="5"/>
        <v>0</v>
      </c>
      <c r="U62" s="335">
        <f t="shared" si="6"/>
        <v>0</v>
      </c>
    </row>
    <row r="63" spans="1:21" ht="12.75">
      <c r="A63" s="357">
        <v>57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32">
        <f t="shared" si="5"/>
        <v>0</v>
      </c>
      <c r="U63" s="335">
        <f t="shared" si="6"/>
        <v>0</v>
      </c>
    </row>
    <row r="64" spans="1:21" ht="12.75">
      <c r="A64" s="355">
        <v>58</v>
      </c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32">
        <f t="shared" si="5"/>
        <v>0</v>
      </c>
      <c r="U64" s="335">
        <f t="shared" si="6"/>
        <v>0</v>
      </c>
    </row>
    <row r="65" spans="1:21" ht="12.75">
      <c r="A65" s="357">
        <v>59</v>
      </c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32">
        <f t="shared" si="5"/>
        <v>0</v>
      </c>
      <c r="U65" s="335">
        <f t="shared" si="6"/>
        <v>0</v>
      </c>
    </row>
    <row r="66" spans="1:21" ht="12.75">
      <c r="A66" s="355">
        <v>60</v>
      </c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32">
        <f t="shared" si="5"/>
        <v>0</v>
      </c>
      <c r="U66" s="335">
        <f t="shared" si="6"/>
        <v>0</v>
      </c>
    </row>
    <row r="67" spans="1:21" ht="12.75">
      <c r="A67" s="357">
        <v>61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32">
        <f t="shared" si="5"/>
        <v>0</v>
      </c>
      <c r="U67" s="335">
        <f t="shared" si="6"/>
        <v>0</v>
      </c>
    </row>
    <row r="68" spans="1:21" ht="12.75">
      <c r="A68" s="355">
        <v>62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32">
        <f t="shared" si="5"/>
        <v>0</v>
      </c>
      <c r="U68" s="335">
        <f t="shared" si="6"/>
        <v>0</v>
      </c>
    </row>
    <row r="69" spans="1:21" ht="12.75">
      <c r="A69" s="357">
        <v>63</v>
      </c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32">
        <f t="shared" si="5"/>
        <v>0</v>
      </c>
      <c r="U69" s="335">
        <f t="shared" si="6"/>
        <v>0</v>
      </c>
    </row>
    <row r="70" spans="1:21" ht="12.75">
      <c r="A70" s="355">
        <v>64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32">
        <f t="shared" si="5"/>
        <v>0</v>
      </c>
      <c r="U70" s="335">
        <f t="shared" si="6"/>
        <v>0</v>
      </c>
    </row>
    <row r="71" spans="1:21" ht="12.75">
      <c r="A71" s="357">
        <v>65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32">
        <f t="shared" si="5"/>
        <v>0</v>
      </c>
      <c r="U71" s="335">
        <f t="shared" si="6"/>
        <v>0</v>
      </c>
    </row>
    <row r="72" spans="1:21" ht="12.75">
      <c r="A72" s="355">
        <v>66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32">
        <f t="shared" si="5"/>
        <v>0</v>
      </c>
      <c r="U72" s="335">
        <f t="shared" si="6"/>
        <v>0</v>
      </c>
    </row>
    <row r="73" spans="1:21" ht="12.75">
      <c r="A73" s="357">
        <v>67</v>
      </c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32">
        <f t="shared" si="5"/>
        <v>0</v>
      </c>
      <c r="U73" s="335">
        <f t="shared" si="6"/>
        <v>0</v>
      </c>
    </row>
    <row r="74" spans="1:21" ht="12.75">
      <c r="A74" s="355">
        <v>68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32">
        <f t="shared" si="5"/>
        <v>0</v>
      </c>
      <c r="U74" s="335">
        <f t="shared" si="6"/>
        <v>0</v>
      </c>
    </row>
    <row r="75" spans="1:21" ht="12.75">
      <c r="A75" s="357">
        <v>69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32">
        <f t="shared" si="5"/>
        <v>0</v>
      </c>
      <c r="U75" s="335">
        <f t="shared" si="6"/>
        <v>0</v>
      </c>
    </row>
    <row r="76" spans="1:21" ht="12.75">
      <c r="A76" s="355">
        <v>70</v>
      </c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32">
        <f t="shared" si="5"/>
        <v>0</v>
      </c>
      <c r="U76" s="335">
        <f t="shared" si="6"/>
        <v>0</v>
      </c>
    </row>
    <row r="77" spans="1:21" ht="12.75">
      <c r="A77" s="357">
        <v>71</v>
      </c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32">
        <f t="shared" si="5"/>
        <v>0</v>
      </c>
      <c r="U77" s="335">
        <f t="shared" si="6"/>
        <v>0</v>
      </c>
    </row>
    <row r="78" spans="1:21" ht="12.75">
      <c r="A78" s="355">
        <v>72</v>
      </c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32">
        <f t="shared" si="5"/>
        <v>0</v>
      </c>
      <c r="U78" s="335">
        <f t="shared" si="6"/>
        <v>0</v>
      </c>
    </row>
    <row r="79" spans="1:21" ht="12.75">
      <c r="A79" s="357">
        <v>73</v>
      </c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32">
        <f t="shared" si="5"/>
        <v>0</v>
      </c>
      <c r="U79" s="335">
        <f t="shared" si="6"/>
        <v>0</v>
      </c>
    </row>
    <row r="80" spans="1:21" ht="12.75">
      <c r="A80" s="355">
        <v>74</v>
      </c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32">
        <f t="shared" si="5"/>
        <v>0</v>
      </c>
      <c r="U80" s="335">
        <f t="shared" si="6"/>
        <v>0</v>
      </c>
    </row>
    <row r="81" spans="1:21" ht="12.75">
      <c r="A81" s="357">
        <v>75</v>
      </c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32">
        <f t="shared" si="5"/>
        <v>0</v>
      </c>
      <c r="U81" s="335">
        <f t="shared" si="6"/>
        <v>0</v>
      </c>
    </row>
    <row r="82" spans="1:21" ht="12.75">
      <c r="A82" s="355">
        <v>76</v>
      </c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32">
        <f t="shared" si="5"/>
        <v>0</v>
      </c>
      <c r="U82" s="335">
        <f t="shared" si="6"/>
        <v>0</v>
      </c>
    </row>
    <row r="83" spans="1:21" ht="12.75">
      <c r="A83" s="357">
        <v>77</v>
      </c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32">
        <f t="shared" si="5"/>
        <v>0</v>
      </c>
      <c r="U83" s="335">
        <f t="shared" si="6"/>
        <v>0</v>
      </c>
    </row>
    <row r="84" spans="1:21" ht="12.75">
      <c r="A84" s="355">
        <v>78</v>
      </c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32">
        <f t="shared" si="5"/>
        <v>0</v>
      </c>
      <c r="U84" s="335">
        <f t="shared" si="6"/>
        <v>0</v>
      </c>
    </row>
    <row r="85" spans="1:21" ht="12.75">
      <c r="A85" s="357">
        <v>79</v>
      </c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32">
        <f t="shared" si="5"/>
        <v>0</v>
      </c>
      <c r="U85" s="335">
        <f t="shared" si="6"/>
        <v>0</v>
      </c>
    </row>
    <row r="86" spans="1:21" ht="12.75">
      <c r="A86" s="355">
        <v>80</v>
      </c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32">
        <f t="shared" si="5"/>
        <v>0</v>
      </c>
      <c r="U86" s="335">
        <f t="shared" si="6"/>
        <v>0</v>
      </c>
    </row>
    <row r="87" spans="1:21" ht="12.75">
      <c r="A87" s="357">
        <v>81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32">
        <f t="shared" si="5"/>
        <v>0</v>
      </c>
      <c r="U87" s="335">
        <f t="shared" si="6"/>
        <v>0</v>
      </c>
    </row>
    <row r="88" spans="1:21" ht="12.75">
      <c r="A88" s="355">
        <v>82</v>
      </c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32">
        <f t="shared" si="5"/>
        <v>0</v>
      </c>
      <c r="U88" s="335">
        <f t="shared" si="6"/>
        <v>0</v>
      </c>
    </row>
    <row r="89" spans="1:21" ht="12.75">
      <c r="A89" s="357">
        <v>83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32">
        <f t="shared" si="5"/>
        <v>0</v>
      </c>
      <c r="U89" s="335">
        <f t="shared" si="6"/>
        <v>0</v>
      </c>
    </row>
    <row r="90" spans="1:21" ht="12.75">
      <c r="A90" s="355">
        <v>84</v>
      </c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32">
        <f t="shared" si="5"/>
        <v>0</v>
      </c>
      <c r="U90" s="335">
        <f t="shared" si="6"/>
        <v>0</v>
      </c>
    </row>
    <row r="91" spans="1:21" ht="12.75">
      <c r="A91" s="357">
        <v>85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32">
        <f aca="true" t="shared" si="7" ref="T91">SUMPRODUCT($B$5:$S$5,B91:S91)</f>
        <v>0</v>
      </c>
      <c r="U91" s="335">
        <f aca="true" t="shared" si="8" ref="U91">SUMPRODUCT($B$6:$S$6,B91:S91)</f>
        <v>0</v>
      </c>
    </row>
    <row r="92" spans="1:21" ht="12.75">
      <c r="A92" s="607" t="s">
        <v>121</v>
      </c>
      <c r="B92" s="608"/>
      <c r="C92" s="608"/>
      <c r="D92" s="608"/>
      <c r="E92" s="608"/>
      <c r="F92" s="608"/>
      <c r="G92" s="608"/>
      <c r="H92" s="608"/>
      <c r="I92" s="608"/>
      <c r="J92" s="608"/>
      <c r="K92" s="608"/>
      <c r="L92" s="608"/>
      <c r="M92" s="608"/>
      <c r="N92" s="608"/>
      <c r="O92" s="608"/>
      <c r="P92" s="608"/>
      <c r="Q92" s="608"/>
      <c r="R92" s="608"/>
      <c r="S92" s="609"/>
      <c r="T92" s="332"/>
      <c r="U92" s="335"/>
    </row>
    <row r="93" spans="1:21" ht="12.75">
      <c r="A93" s="355">
        <v>86</v>
      </c>
      <c r="B93" s="590"/>
      <c r="C93" s="591"/>
      <c r="D93" s="591"/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2"/>
      <c r="T93" s="332"/>
      <c r="U93" s="335"/>
    </row>
    <row r="94" spans="1:21" ht="12.75">
      <c r="A94" s="357">
        <v>87</v>
      </c>
      <c r="B94" s="593"/>
      <c r="C94" s="594"/>
      <c r="D94" s="594"/>
      <c r="E94" s="594"/>
      <c r="F94" s="594"/>
      <c r="G94" s="594"/>
      <c r="H94" s="594"/>
      <c r="I94" s="594"/>
      <c r="J94" s="594"/>
      <c r="K94" s="594"/>
      <c r="L94" s="594"/>
      <c r="M94" s="594"/>
      <c r="N94" s="594"/>
      <c r="O94" s="594"/>
      <c r="P94" s="594"/>
      <c r="Q94" s="594"/>
      <c r="R94" s="594"/>
      <c r="S94" s="595"/>
      <c r="T94" s="332"/>
      <c r="U94" s="335"/>
    </row>
    <row r="95" spans="1:21" ht="12.75">
      <c r="A95" s="355">
        <v>88</v>
      </c>
      <c r="B95" s="590"/>
      <c r="C95" s="591"/>
      <c r="D95" s="591"/>
      <c r="E95" s="591"/>
      <c r="F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2"/>
      <c r="T95" s="332"/>
      <c r="U95" s="335"/>
    </row>
    <row r="96" spans="1:21" ht="12.75">
      <c r="A96" s="357">
        <v>89</v>
      </c>
      <c r="B96" s="593"/>
      <c r="C96" s="594"/>
      <c r="D96" s="594"/>
      <c r="E96" s="594"/>
      <c r="F96" s="594"/>
      <c r="G96" s="594"/>
      <c r="H96" s="594"/>
      <c r="I96" s="594"/>
      <c r="J96" s="594"/>
      <c r="K96" s="594"/>
      <c r="L96" s="594"/>
      <c r="M96" s="594"/>
      <c r="N96" s="594"/>
      <c r="O96" s="594"/>
      <c r="P96" s="594"/>
      <c r="Q96" s="594"/>
      <c r="R96" s="594"/>
      <c r="S96" s="595"/>
      <c r="T96" s="332"/>
      <c r="U96" s="335"/>
    </row>
    <row r="97" spans="1:21" ht="12.75">
      <c r="A97" s="355">
        <v>90</v>
      </c>
      <c r="B97" s="590"/>
      <c r="C97" s="591"/>
      <c r="D97" s="591"/>
      <c r="E97" s="591"/>
      <c r="F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2"/>
      <c r="T97" s="332"/>
      <c r="U97" s="335"/>
    </row>
    <row r="98" spans="1:21" ht="12.75">
      <c r="A98" s="357">
        <v>91</v>
      </c>
      <c r="B98" s="593"/>
      <c r="C98" s="594"/>
      <c r="D98" s="594"/>
      <c r="E98" s="594"/>
      <c r="F98" s="594"/>
      <c r="G98" s="594"/>
      <c r="H98" s="594"/>
      <c r="I98" s="594"/>
      <c r="J98" s="594"/>
      <c r="K98" s="594"/>
      <c r="L98" s="594"/>
      <c r="M98" s="594"/>
      <c r="N98" s="594"/>
      <c r="O98" s="594"/>
      <c r="P98" s="594"/>
      <c r="Q98" s="594"/>
      <c r="R98" s="594"/>
      <c r="S98" s="595"/>
      <c r="T98" s="332"/>
      <c r="U98" s="335"/>
    </row>
    <row r="99" spans="1:21" ht="12.75">
      <c r="A99" s="355">
        <v>92</v>
      </c>
      <c r="B99" s="590"/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2"/>
      <c r="T99" s="332"/>
      <c r="U99" s="335"/>
    </row>
    <row r="100" spans="1:21" ht="12.75">
      <c r="A100" s="357">
        <v>93</v>
      </c>
      <c r="B100" s="593"/>
      <c r="C100" s="594"/>
      <c r="D100" s="594"/>
      <c r="E100" s="594"/>
      <c r="F100" s="594"/>
      <c r="G100" s="594"/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4"/>
      <c r="S100" s="595"/>
      <c r="T100" s="332"/>
      <c r="U100" s="335"/>
    </row>
    <row r="101" spans="1:21" ht="12.75">
      <c r="A101" s="355">
        <v>94</v>
      </c>
      <c r="B101" s="590"/>
      <c r="C101" s="591"/>
      <c r="D101" s="591"/>
      <c r="E101" s="591"/>
      <c r="F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2"/>
      <c r="T101" s="332"/>
      <c r="U101" s="335"/>
    </row>
    <row r="102" spans="1:21" ht="12.75">
      <c r="A102" s="357">
        <v>95</v>
      </c>
      <c r="B102" s="593"/>
      <c r="C102" s="594"/>
      <c r="D102" s="594"/>
      <c r="E102" s="594"/>
      <c r="F102" s="594"/>
      <c r="G102" s="594"/>
      <c r="H102" s="594"/>
      <c r="I102" s="594"/>
      <c r="J102" s="594"/>
      <c r="K102" s="594"/>
      <c r="L102" s="594"/>
      <c r="M102" s="594"/>
      <c r="N102" s="594"/>
      <c r="O102" s="594"/>
      <c r="P102" s="594"/>
      <c r="Q102" s="594"/>
      <c r="R102" s="594"/>
      <c r="S102" s="595"/>
      <c r="T102" s="332"/>
      <c r="U102" s="335"/>
    </row>
    <row r="103" spans="1:21" ht="12.75">
      <c r="A103" s="355">
        <v>96</v>
      </c>
      <c r="B103" s="590"/>
      <c r="C103" s="591"/>
      <c r="D103" s="591"/>
      <c r="E103" s="591"/>
      <c r="F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2"/>
      <c r="T103" s="332"/>
      <c r="U103" s="335"/>
    </row>
    <row r="104" spans="1:21" ht="12.75">
      <c r="A104" s="357">
        <v>97</v>
      </c>
      <c r="B104" s="593"/>
      <c r="C104" s="594"/>
      <c r="D104" s="594"/>
      <c r="E104" s="594"/>
      <c r="F104" s="594"/>
      <c r="G104" s="594"/>
      <c r="H104" s="594"/>
      <c r="I104" s="594"/>
      <c r="J104" s="594"/>
      <c r="K104" s="594"/>
      <c r="L104" s="594"/>
      <c r="M104" s="594"/>
      <c r="N104" s="594"/>
      <c r="O104" s="594"/>
      <c r="P104" s="594"/>
      <c r="Q104" s="594"/>
      <c r="R104" s="594"/>
      <c r="S104" s="595"/>
      <c r="T104" s="332"/>
      <c r="U104" s="335"/>
    </row>
    <row r="105" spans="1:21" ht="12.75">
      <c r="A105" s="355">
        <v>98</v>
      </c>
      <c r="B105" s="590"/>
      <c r="C105" s="591"/>
      <c r="D105" s="591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91"/>
      <c r="Q105" s="591"/>
      <c r="R105" s="591"/>
      <c r="S105" s="592"/>
      <c r="T105" s="332"/>
      <c r="U105" s="335"/>
    </row>
    <row r="106" spans="1:21" ht="12.75">
      <c r="A106" s="357">
        <v>99</v>
      </c>
      <c r="B106" s="593"/>
      <c r="C106" s="594"/>
      <c r="D106" s="594"/>
      <c r="E106" s="594"/>
      <c r="F106" s="594"/>
      <c r="G106" s="594"/>
      <c r="H106" s="594"/>
      <c r="I106" s="594"/>
      <c r="J106" s="594"/>
      <c r="K106" s="594"/>
      <c r="L106" s="594"/>
      <c r="M106" s="594"/>
      <c r="N106" s="594"/>
      <c r="O106" s="594"/>
      <c r="P106" s="594"/>
      <c r="Q106" s="594"/>
      <c r="R106" s="594"/>
      <c r="S106" s="595"/>
      <c r="T106" s="332"/>
      <c r="U106" s="335"/>
    </row>
    <row r="107" spans="1:21" ht="13.5" thickBot="1">
      <c r="A107" s="359">
        <v>100</v>
      </c>
      <c r="B107" s="596"/>
      <c r="C107" s="597"/>
      <c r="D107" s="597"/>
      <c r="E107" s="597"/>
      <c r="F107" s="597"/>
      <c r="G107" s="597"/>
      <c r="H107" s="597"/>
      <c r="I107" s="597"/>
      <c r="J107" s="597"/>
      <c r="K107" s="597"/>
      <c r="L107" s="597"/>
      <c r="M107" s="597"/>
      <c r="N107" s="597"/>
      <c r="O107" s="597"/>
      <c r="P107" s="597"/>
      <c r="Q107" s="597"/>
      <c r="R107" s="597"/>
      <c r="S107" s="598"/>
      <c r="T107" s="333"/>
      <c r="U107" s="336"/>
    </row>
  </sheetData>
  <sheetProtection algorithmName="SHA-512" hashValue="tXoLnVtZTn5KJS5PHcRXWCzN7pW5UPEcv09Q0b+s4GT+1VFeick8/ofyVRmHA8SCutRUICJYn2LScSR4iOtsbw==" saltValue="rxTE3PIAOnZhppUNZTr63Q==" spinCount="100000" sheet="1" objects="1" scenarios="1"/>
  <mergeCells count="19">
    <mergeCell ref="T3:T6"/>
    <mergeCell ref="U3:U6"/>
    <mergeCell ref="A3:A4"/>
    <mergeCell ref="A92:S92"/>
    <mergeCell ref="B97:S97"/>
    <mergeCell ref="B98:S98"/>
    <mergeCell ref="B99:S99"/>
    <mergeCell ref="B100:S100"/>
    <mergeCell ref="B93:S93"/>
    <mergeCell ref="B94:S94"/>
    <mergeCell ref="B95:S95"/>
    <mergeCell ref="B96:S96"/>
    <mergeCell ref="B105:S105"/>
    <mergeCell ref="B106:S106"/>
    <mergeCell ref="B107:S107"/>
    <mergeCell ref="B101:S101"/>
    <mergeCell ref="B102:S102"/>
    <mergeCell ref="B103:S103"/>
    <mergeCell ref="B104:S10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6" r:id="rId1"/>
  <headerFooter alignWithMargins="0">
    <oddHeader>&amp;CUTENZE O GRUPPI UTENZE DI PROGETTO</oddHeader>
  </headerFooter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>
    <pageSetUpPr fitToPage="1"/>
  </sheetPr>
  <dimension ref="A1:W883"/>
  <sheetViews>
    <sheetView tabSelected="1" view="pageBreakPreview" zoomScaleSheetLayoutView="100" workbookViewId="0" topLeftCell="A1">
      <pane xSplit="10" ySplit="5" topLeftCell="K6" activePane="bottomRight" state="frozen"/>
      <selection pane="topLeft" activeCell="A3" sqref="A3"/>
      <selection pane="topRight" activeCell="M3" sqref="M3"/>
      <selection pane="bottomLeft" activeCell="A6" sqref="A6"/>
      <selection pane="bottomRight" activeCell="Z23" sqref="Z23"/>
    </sheetView>
  </sheetViews>
  <sheetFormatPr defaultColWidth="9.140625" defaultRowHeight="12.75"/>
  <cols>
    <col min="1" max="1" width="5.7109375" style="302" customWidth="1"/>
    <col min="2" max="2" width="5.7109375" style="303" customWidth="1"/>
    <col min="3" max="3" width="5.7109375" style="312" customWidth="1"/>
    <col min="4" max="4" width="5.7109375" style="316" customWidth="1"/>
    <col min="5" max="5" width="29.57421875" style="327" customWidth="1"/>
    <col min="6" max="6" width="7.28125" style="298" customWidth="1"/>
    <col min="7" max="7" width="7.28125" style="319" customWidth="1"/>
    <col min="8" max="8" width="7.28125" style="316" customWidth="1"/>
    <col min="9" max="9" width="7.28125" style="319" customWidth="1"/>
    <col min="10" max="10" width="23.8515625" style="1" customWidth="1"/>
    <col min="11" max="11" width="77.57421875" style="0" customWidth="1"/>
    <col min="12" max="12" width="5.421875" style="0" hidden="1" customWidth="1"/>
    <col min="13" max="13" width="6.7109375" style="0" hidden="1" customWidth="1"/>
    <col min="14" max="14" width="5.57421875" style="0" hidden="1" customWidth="1"/>
    <col min="15" max="15" width="26.140625" style="0" hidden="1" customWidth="1"/>
    <col min="16" max="17" width="8.421875" style="0" hidden="1" customWidth="1"/>
    <col min="18" max="18" width="10.8515625" style="0" hidden="1" customWidth="1"/>
    <col min="19" max="19" width="12.7109375" style="0" hidden="1" customWidth="1"/>
    <col min="20" max="20" width="7.7109375" style="0" hidden="1" customWidth="1"/>
    <col min="21" max="21" width="9.140625" style="0" hidden="1" customWidth="1"/>
    <col min="22" max="22" width="9.140625" style="0" customWidth="1"/>
    <col min="23" max="23" width="3.00390625" style="0" customWidth="1"/>
  </cols>
  <sheetData>
    <row r="1" spans="1:12" ht="24.75" customHeight="1" hidden="1" thickBot="1" thickTop="1">
      <c r="A1" s="620" t="s">
        <v>119</v>
      </c>
      <c r="B1" s="620"/>
      <c r="C1" s="621"/>
      <c r="D1" s="370" t="s">
        <v>185</v>
      </c>
      <c r="E1" s="1"/>
      <c r="F1" s="1"/>
      <c r="G1" s="1"/>
      <c r="H1" s="1"/>
      <c r="I1" s="1" t="s">
        <v>151</v>
      </c>
      <c r="L1" s="367"/>
    </row>
    <row r="2" spans="1:12" ht="24.75" customHeight="1" hidden="1" thickBot="1" thickTop="1">
      <c r="A2" s="618" t="s">
        <v>124</v>
      </c>
      <c r="B2" s="619"/>
      <c r="C2" s="619"/>
      <c r="D2" s="628" t="s">
        <v>176</v>
      </c>
      <c r="E2" s="629">
        <v>1</v>
      </c>
      <c r="F2" s="380">
        <v>1</v>
      </c>
      <c r="G2" s="364"/>
      <c r="H2" s="302"/>
      <c r="I2" s="319" t="s">
        <v>152</v>
      </c>
      <c r="L2" s="367"/>
    </row>
    <row r="3" spans="1:12" ht="18" customHeight="1">
      <c r="A3" s="614" t="s">
        <v>116</v>
      </c>
      <c r="B3" s="615"/>
      <c r="C3" s="622"/>
      <c r="D3" s="623"/>
      <c r="E3" s="623"/>
      <c r="F3" s="624"/>
      <c r="G3" s="610"/>
      <c r="H3" s="611"/>
      <c r="I3" s="378" t="s">
        <v>184</v>
      </c>
      <c r="J3" s="363"/>
      <c r="L3" s="367"/>
    </row>
    <row r="4" spans="1:12" ht="18" customHeight="1" thickBot="1">
      <c r="A4" s="616" t="s">
        <v>117</v>
      </c>
      <c r="B4" s="617"/>
      <c r="C4" s="625"/>
      <c r="D4" s="626"/>
      <c r="E4" s="626"/>
      <c r="F4" s="627"/>
      <c r="G4" s="612"/>
      <c r="H4" s="613"/>
      <c r="I4" s="379" t="s">
        <v>183</v>
      </c>
      <c r="J4" s="352">
        <f ca="1">TODAY()</f>
        <v>44894</v>
      </c>
      <c r="L4" s="367"/>
    </row>
    <row r="5" spans="1:14" s="286" customFormat="1" ht="69" customHeight="1" thickTop="1">
      <c r="A5" s="304" t="s">
        <v>0</v>
      </c>
      <c r="B5" s="305" t="s">
        <v>123</v>
      </c>
      <c r="C5" s="305" t="s">
        <v>122</v>
      </c>
      <c r="D5" s="305" t="s">
        <v>182</v>
      </c>
      <c r="E5" s="368" t="s">
        <v>127</v>
      </c>
      <c r="F5" s="360" t="s">
        <v>126</v>
      </c>
      <c r="G5" s="361" t="s">
        <v>148</v>
      </c>
      <c r="H5" s="360" t="s">
        <v>149</v>
      </c>
      <c r="I5" s="360" t="s">
        <v>149</v>
      </c>
      <c r="J5" s="362" t="s">
        <v>120</v>
      </c>
      <c r="K5" s="285"/>
      <c r="L5" s="285" t="s">
        <v>146</v>
      </c>
      <c r="M5" s="285" t="s">
        <v>147</v>
      </c>
      <c r="N5" s="285"/>
    </row>
    <row r="6" spans="1:21" s="2" customFormat="1" ht="11.25">
      <c r="A6" s="339">
        <v>1</v>
      </c>
      <c r="B6" s="339">
        <v>0</v>
      </c>
      <c r="C6" s="339"/>
      <c r="D6" s="340"/>
      <c r="E6" s="369" t="s">
        <v>128</v>
      </c>
      <c r="F6" s="381">
        <v>1.6</v>
      </c>
      <c r="G6" s="382">
        <v>0</v>
      </c>
      <c r="H6" s="341" t="s">
        <v>152</v>
      </c>
      <c r="I6" s="377"/>
      <c r="J6" s="342"/>
      <c r="K6" s="287"/>
      <c r="L6" s="287">
        <f>IF(OR(C6&lt;&gt;"",C6&lt;&gt;0),VLOOKUP(C6,Utenze!$A$7:$U$107,20,FALSE),0)</f>
        <v>0</v>
      </c>
      <c r="M6" s="287">
        <f>IF(OR(C6&lt;&gt;"",C6&lt;&gt;0),VLOOKUP(C6,Utenze!$A$7:$U$107,21,FALSE),0)</f>
        <v>0</v>
      </c>
      <c r="N6" s="287"/>
      <c r="O6" s="288" t="s">
        <v>129</v>
      </c>
      <c r="P6" s="289"/>
      <c r="Q6" s="289"/>
      <c r="R6" s="288"/>
      <c r="S6" s="289"/>
      <c r="T6" s="289"/>
      <c r="U6" s="2">
        <v>0</v>
      </c>
    </row>
    <row r="7" spans="1:21" s="2" customFormat="1" ht="11.25">
      <c r="A7" s="343">
        <v>2</v>
      </c>
      <c r="B7" s="343">
        <v>1</v>
      </c>
      <c r="C7" s="343"/>
      <c r="D7" s="344"/>
      <c r="E7" s="369" t="s">
        <v>132</v>
      </c>
      <c r="F7" s="381">
        <v>1.6</v>
      </c>
      <c r="G7" s="382">
        <v>0</v>
      </c>
      <c r="H7" s="345" t="s">
        <v>152</v>
      </c>
      <c r="I7" s="346"/>
      <c r="J7" s="347"/>
      <c r="K7" s="287"/>
      <c r="L7" s="287">
        <f>IF(OR(C7&lt;&gt;"",C7&lt;&gt;0),VLOOKUP(C7,Utenze!$A$7:$U$107,20,FALSE),0)</f>
        <v>0</v>
      </c>
      <c r="M7" s="287">
        <f>IF(OR(C7&lt;&gt;"",C7&lt;&gt;0),VLOOKUP(C7,Utenze!$A$7:$U$107,21,FALSE),0)</f>
        <v>0</v>
      </c>
      <c r="N7" s="287"/>
      <c r="O7" s="288" t="s">
        <v>130</v>
      </c>
      <c r="P7" s="289"/>
      <c r="Q7" s="289"/>
      <c r="R7" s="288"/>
      <c r="S7" s="289"/>
      <c r="T7" s="289"/>
      <c r="U7" s="2">
        <v>0</v>
      </c>
    </row>
    <row r="8" spans="1:21" s="2" customFormat="1" ht="11.25">
      <c r="A8" s="343">
        <v>3</v>
      </c>
      <c r="B8" s="343">
        <v>2</v>
      </c>
      <c r="C8" s="343"/>
      <c r="D8" s="344"/>
      <c r="E8" s="369" t="s">
        <v>129</v>
      </c>
      <c r="F8" s="381">
        <v>1</v>
      </c>
      <c r="G8" s="382">
        <v>0</v>
      </c>
      <c r="H8" s="345" t="s">
        <v>152</v>
      </c>
      <c r="I8" s="346"/>
      <c r="J8" s="347"/>
      <c r="K8" s="287"/>
      <c r="L8" s="287">
        <f>IF(OR(C8&lt;&gt;"",C8&lt;&gt;0),VLOOKUP(C8,Utenze!$A$7:$U$107,20,FALSE),0)</f>
        <v>0</v>
      </c>
      <c r="M8" s="287">
        <f>IF(OR(C8&lt;&gt;"",C8&lt;&gt;0),VLOOKUP(C8,Utenze!$A$7:$U$107,21,FALSE),0)</f>
        <v>0</v>
      </c>
      <c r="N8" s="287"/>
      <c r="O8" s="288" t="s">
        <v>131</v>
      </c>
      <c r="P8" s="289"/>
      <c r="Q8" s="289"/>
      <c r="R8" s="288"/>
      <c r="S8" s="289"/>
      <c r="T8" s="289"/>
      <c r="U8" s="2">
        <v>0</v>
      </c>
    </row>
    <row r="9" spans="1:21" s="2" customFormat="1" ht="11.25">
      <c r="A9" s="343">
        <v>4</v>
      </c>
      <c r="B9" s="343">
        <v>3</v>
      </c>
      <c r="C9" s="343">
        <v>1</v>
      </c>
      <c r="D9" s="344"/>
      <c r="E9" s="369" t="s">
        <v>129</v>
      </c>
      <c r="F9" s="381">
        <v>1</v>
      </c>
      <c r="G9" s="382">
        <v>0</v>
      </c>
      <c r="H9" s="345" t="s">
        <v>152</v>
      </c>
      <c r="I9" s="346"/>
      <c r="J9" s="348"/>
      <c r="K9" s="287"/>
      <c r="L9" s="287">
        <f>IF(OR(C9&lt;&gt;"",C9&lt;&gt;0),VLOOKUP(C9,Utenze!$A$7:$U$107,20,FALSE),0)</f>
        <v>0.5</v>
      </c>
      <c r="M9" s="287">
        <f>IF(OR(C9&lt;&gt;"",C9&lt;&gt;0),VLOOKUP(C9,Utenze!$A$7:$U$107,21,FALSE),0)</f>
        <v>0</v>
      </c>
      <c r="N9" s="287"/>
      <c r="O9" s="288" t="s">
        <v>132</v>
      </c>
      <c r="P9" s="289"/>
      <c r="Q9" s="289"/>
      <c r="R9" s="288"/>
      <c r="S9" s="289"/>
      <c r="T9" s="289"/>
      <c r="U9" s="2">
        <v>0</v>
      </c>
    </row>
    <row r="10" spans="1:21" s="2" customFormat="1" ht="11.25">
      <c r="A10" s="343">
        <v>5</v>
      </c>
      <c r="B10" s="343">
        <v>4</v>
      </c>
      <c r="C10" s="343">
        <v>2</v>
      </c>
      <c r="D10" s="344"/>
      <c r="E10" s="369" t="s">
        <v>129</v>
      </c>
      <c r="F10" s="381">
        <v>0.5</v>
      </c>
      <c r="G10" s="382">
        <v>0</v>
      </c>
      <c r="H10" s="345" t="s">
        <v>152</v>
      </c>
      <c r="I10" s="346"/>
      <c r="J10" s="349"/>
      <c r="K10" s="287"/>
      <c r="L10" s="287">
        <f>IF(OR(C10&lt;&gt;"",C10&lt;&gt;0),VLOOKUP(C10,Utenze!$A$7:$U$107,20,FALSE),0)</f>
        <v>0.5</v>
      </c>
      <c r="M10" s="287">
        <f>IF(OR(C10&lt;&gt;"",C10&lt;&gt;0),VLOOKUP(C10,Utenze!$A$7:$U$107,21,FALSE),0)</f>
        <v>0</v>
      </c>
      <c r="N10" s="287"/>
      <c r="O10" s="288" t="s">
        <v>133</v>
      </c>
      <c r="P10" s="289"/>
      <c r="Q10" s="289"/>
      <c r="R10" s="288"/>
      <c r="S10" s="289"/>
      <c r="T10" s="289"/>
      <c r="U10" s="2">
        <v>0</v>
      </c>
    </row>
    <row r="11" spans="1:21" s="2" customFormat="1" ht="11.25">
      <c r="A11" s="343">
        <v>6</v>
      </c>
      <c r="B11" s="343">
        <v>2</v>
      </c>
      <c r="C11" s="343">
        <v>3</v>
      </c>
      <c r="D11" s="344"/>
      <c r="E11" s="369" t="s">
        <v>129</v>
      </c>
      <c r="F11" s="381">
        <v>0.6</v>
      </c>
      <c r="G11" s="382">
        <v>0</v>
      </c>
      <c r="H11" s="345" t="s">
        <v>152</v>
      </c>
      <c r="I11" s="346"/>
      <c r="J11" s="348"/>
      <c r="K11" s="287"/>
      <c r="L11" s="287">
        <f>IF(OR(C11&lt;&gt;"",C11&lt;&gt;0),VLOOKUP(C11,Utenze!$A$7:$U$107,20,FALSE),0)</f>
        <v>0.6</v>
      </c>
      <c r="M11" s="287">
        <f>IF(OR(C11&lt;&gt;"",C11&lt;&gt;0),VLOOKUP(C11,Utenze!$A$7:$U$107,21,FALSE),0)</f>
        <v>0</v>
      </c>
      <c r="N11" s="287"/>
      <c r="O11" s="288" t="s">
        <v>128</v>
      </c>
      <c r="P11" s="289"/>
      <c r="Q11" s="289"/>
      <c r="R11" s="288"/>
      <c r="S11" s="289"/>
      <c r="T11" s="289"/>
      <c r="U11" s="2">
        <v>0</v>
      </c>
    </row>
    <row r="12" spans="1:21" s="2" customFormat="1" ht="11.25">
      <c r="A12" s="343"/>
      <c r="B12" s="343"/>
      <c r="C12" s="343"/>
      <c r="D12" s="344"/>
      <c r="E12" s="369"/>
      <c r="F12" s="381"/>
      <c r="G12" s="382"/>
      <c r="H12" s="345"/>
      <c r="I12" s="346"/>
      <c r="J12" s="347"/>
      <c r="K12" s="287"/>
      <c r="L12" s="287">
        <f>IF(OR(C12&lt;&gt;"",C12&lt;&gt;0),VLOOKUP(C12,Utenze!$A$7:$U$107,20,FALSE),0)</f>
        <v>0</v>
      </c>
      <c r="M12" s="287">
        <f>IF(OR(C12&lt;&gt;"",C12&lt;&gt;0),VLOOKUP(C12,Utenze!$A$7:$U$107,21,FALSE),0)</f>
        <v>0</v>
      </c>
      <c r="N12" s="287"/>
      <c r="O12" s="288" t="s">
        <v>134</v>
      </c>
      <c r="P12" s="289"/>
      <c r="Q12" s="289"/>
      <c r="R12" s="288"/>
      <c r="S12" s="289"/>
      <c r="T12" s="289"/>
      <c r="U12" s="2">
        <v>0</v>
      </c>
    </row>
    <row r="13" spans="1:21" s="2" customFormat="1" ht="11.25">
      <c r="A13" s="343"/>
      <c r="B13" s="343"/>
      <c r="C13" s="343"/>
      <c r="D13" s="344"/>
      <c r="E13" s="369"/>
      <c r="F13" s="381"/>
      <c r="G13" s="382"/>
      <c r="H13" s="345"/>
      <c r="I13" s="346"/>
      <c r="J13" s="348"/>
      <c r="K13" s="287"/>
      <c r="L13" s="287">
        <f>IF(OR(C13&lt;&gt;"",C13&lt;&gt;0),VLOOKUP(C13,Utenze!$A$7:$U$107,20,FALSE),0)</f>
        <v>0</v>
      </c>
      <c r="M13" s="287">
        <f>IF(OR(C13&lt;&gt;"",C13&lt;&gt;0),VLOOKUP(C13,Utenze!$A$7:$U$107,21,FALSE),0)</f>
        <v>0</v>
      </c>
      <c r="N13" s="287"/>
      <c r="O13" s="288" t="s">
        <v>135</v>
      </c>
      <c r="P13" s="289"/>
      <c r="Q13" s="289"/>
      <c r="R13" s="288"/>
      <c r="S13" s="289"/>
      <c r="T13" s="289"/>
      <c r="U13" s="2">
        <v>0</v>
      </c>
    </row>
    <row r="14" spans="1:21" s="2" customFormat="1" ht="11.25">
      <c r="A14" s="343"/>
      <c r="B14" s="343"/>
      <c r="C14" s="343"/>
      <c r="D14" s="344"/>
      <c r="E14" s="369"/>
      <c r="F14" s="381"/>
      <c r="G14" s="382"/>
      <c r="H14" s="345"/>
      <c r="I14" s="346"/>
      <c r="J14" s="347"/>
      <c r="K14" s="287"/>
      <c r="L14" s="287">
        <f>IF(OR(C14&lt;&gt;"",C14&lt;&gt;0),VLOOKUP(C14,Utenze!$A$7:$U$107,20,FALSE),0)</f>
        <v>0</v>
      </c>
      <c r="M14" s="287">
        <f>IF(OR(C14&lt;&gt;"",C14&lt;&gt;0),VLOOKUP(C14,Utenze!$A$7:$U$107,21,FALSE),0)</f>
        <v>0</v>
      </c>
      <c r="N14" s="287"/>
      <c r="O14" s="288" t="s">
        <v>136</v>
      </c>
      <c r="P14" s="289"/>
      <c r="Q14" s="289"/>
      <c r="R14" s="288"/>
      <c r="S14" s="289"/>
      <c r="T14" s="289"/>
      <c r="U14" s="2">
        <v>0</v>
      </c>
    </row>
    <row r="15" spans="1:20" s="2" customFormat="1" ht="11.25">
      <c r="A15" s="343"/>
      <c r="B15" s="343"/>
      <c r="C15" s="343"/>
      <c r="D15" s="344"/>
      <c r="E15" s="369"/>
      <c r="F15" s="381"/>
      <c r="G15" s="382"/>
      <c r="H15" s="345"/>
      <c r="I15" s="346"/>
      <c r="J15" s="348"/>
      <c r="K15" s="287"/>
      <c r="L15" s="287">
        <f>IF(OR(C15&lt;&gt;"",C15&lt;&gt;0),VLOOKUP(C15,Utenze!$A$7:$U$107,20,FALSE),0)</f>
        <v>0</v>
      </c>
      <c r="M15" s="287">
        <f>IF(OR(C15&lt;&gt;"",C15&lt;&gt;0),VLOOKUP(C15,Utenze!$A$7:$U$107,21,FALSE),0)</f>
        <v>0</v>
      </c>
      <c r="N15" s="287"/>
      <c r="O15" s="288" t="s">
        <v>137</v>
      </c>
      <c r="P15" s="289"/>
      <c r="Q15" s="289"/>
      <c r="R15" s="288"/>
      <c r="S15" s="289"/>
      <c r="T15" s="289"/>
    </row>
    <row r="16" spans="1:20" s="2" customFormat="1" ht="11.25">
      <c r="A16" s="343"/>
      <c r="B16" s="343"/>
      <c r="C16" s="343"/>
      <c r="D16" s="344"/>
      <c r="E16" s="369"/>
      <c r="F16" s="381"/>
      <c r="G16" s="382"/>
      <c r="H16" s="345"/>
      <c r="I16" s="346"/>
      <c r="J16" s="347"/>
      <c r="K16" s="287"/>
      <c r="L16" s="287">
        <f>IF(OR(C16&lt;&gt;"",C16&lt;&gt;0),VLOOKUP(C16,Utenze!$A$7:$U$107,20,FALSE),0)</f>
        <v>0</v>
      </c>
      <c r="M16" s="287">
        <f>IF(OR(C16&lt;&gt;"",C16&lt;&gt;0),VLOOKUP(C16,Utenze!$A$7:$U$107,21,FALSE),0)</f>
        <v>0</v>
      </c>
      <c r="N16" s="287"/>
      <c r="O16" s="288" t="s">
        <v>138</v>
      </c>
      <c r="P16" s="289"/>
      <c r="Q16" s="289"/>
      <c r="R16" s="288"/>
      <c r="S16" s="289"/>
      <c r="T16" s="289"/>
    </row>
    <row r="17" spans="1:20" s="2" customFormat="1" ht="11.25">
      <c r="A17" s="343"/>
      <c r="B17" s="343"/>
      <c r="C17" s="343"/>
      <c r="D17" s="344"/>
      <c r="E17" s="369"/>
      <c r="F17" s="381"/>
      <c r="G17" s="382"/>
      <c r="H17" s="345"/>
      <c r="I17" s="346"/>
      <c r="J17" s="348"/>
      <c r="K17" s="287"/>
      <c r="L17" s="287">
        <f>IF(OR(C17&lt;&gt;"",C17&lt;&gt;0),VLOOKUP(C17,Utenze!$A$7:$U$107,20,FALSE),0)</f>
        <v>0</v>
      </c>
      <c r="M17" s="287">
        <f>IF(OR(C17&lt;&gt;"",C17&lt;&gt;0),VLOOKUP(C17,Utenze!$A$7:$U$107,21,FALSE),0)</f>
        <v>0</v>
      </c>
      <c r="N17" s="287"/>
      <c r="O17" s="288" t="s">
        <v>139</v>
      </c>
      <c r="P17" s="289"/>
      <c r="Q17" s="289"/>
      <c r="R17" s="288"/>
      <c r="S17" s="289"/>
      <c r="T17" s="289"/>
    </row>
    <row r="18" spans="1:20" s="2" customFormat="1" ht="11.25">
      <c r="A18" s="343"/>
      <c r="B18" s="343"/>
      <c r="C18" s="343"/>
      <c r="D18" s="344"/>
      <c r="E18" s="369"/>
      <c r="F18" s="381"/>
      <c r="G18" s="382"/>
      <c r="H18" s="345"/>
      <c r="I18" s="346"/>
      <c r="J18" s="348"/>
      <c r="K18" s="287"/>
      <c r="L18" s="287">
        <f>IF(OR(C18&lt;&gt;"",C18&lt;&gt;0),VLOOKUP(C18,Utenze!$A$7:$U$107,20,FALSE),0)</f>
        <v>0</v>
      </c>
      <c r="M18" s="287">
        <f>IF(OR(C18&lt;&gt;"",C18&lt;&gt;0),VLOOKUP(C18,Utenze!$A$7:$U$107,21,FALSE),0)</f>
        <v>0</v>
      </c>
      <c r="N18" s="287"/>
      <c r="O18" s="288" t="s">
        <v>140</v>
      </c>
      <c r="P18" s="289"/>
      <c r="Q18" s="289"/>
      <c r="R18" s="288"/>
      <c r="S18" s="289"/>
      <c r="T18" s="289"/>
    </row>
    <row r="19" spans="1:20" s="2" customFormat="1" ht="11.25">
      <c r="A19" s="343"/>
      <c r="B19" s="343"/>
      <c r="C19" s="343"/>
      <c r="D19" s="344"/>
      <c r="E19" s="369"/>
      <c r="F19" s="381"/>
      <c r="G19" s="382"/>
      <c r="H19" s="345"/>
      <c r="I19" s="346"/>
      <c r="J19" s="347"/>
      <c r="K19" s="287"/>
      <c r="L19" s="287">
        <f>IF(OR(C19&lt;&gt;"",C19&lt;&gt;0),VLOOKUP(C19,Utenze!$A$7:$U$107,20,FALSE),0)</f>
        <v>0</v>
      </c>
      <c r="M19" s="287">
        <f>IF(OR(C19&lt;&gt;"",C19&lt;&gt;0),VLOOKUP(C19,Utenze!$A$7:$U$107,21,FALSE),0)</f>
        <v>0</v>
      </c>
      <c r="N19" s="287"/>
      <c r="O19" s="288" t="s">
        <v>141</v>
      </c>
      <c r="P19" s="289"/>
      <c r="Q19" s="289"/>
      <c r="R19" s="288"/>
      <c r="S19" s="289"/>
      <c r="T19" s="289"/>
    </row>
    <row r="20" spans="1:20" s="2" customFormat="1" ht="11.25">
      <c r="A20" s="343"/>
      <c r="B20" s="343"/>
      <c r="C20" s="343"/>
      <c r="D20" s="344"/>
      <c r="E20" s="369"/>
      <c r="F20" s="381"/>
      <c r="G20" s="382"/>
      <c r="H20" s="345"/>
      <c r="I20" s="346"/>
      <c r="J20" s="348"/>
      <c r="K20" s="287"/>
      <c r="L20" s="287">
        <f>IF(OR(C20&lt;&gt;"",C20&lt;&gt;0),VLOOKUP(C20,Utenze!$A$7:$U$107,20,FALSE),0)</f>
        <v>0</v>
      </c>
      <c r="M20" s="287">
        <f>IF(OR(C20&lt;&gt;"",C20&lt;&gt;0),VLOOKUP(C20,Utenze!$A$7:$U$107,21,FALSE),0)</f>
        <v>0</v>
      </c>
      <c r="N20" s="287"/>
      <c r="O20" s="288" t="s">
        <v>142</v>
      </c>
      <c r="P20" s="289"/>
      <c r="Q20" s="289"/>
      <c r="R20" s="288"/>
      <c r="S20" s="289"/>
      <c r="T20" s="289"/>
    </row>
    <row r="21" spans="1:20" s="2" customFormat="1" ht="11.25">
      <c r="A21" s="343"/>
      <c r="B21" s="343"/>
      <c r="C21" s="343"/>
      <c r="D21" s="344"/>
      <c r="E21" s="369"/>
      <c r="F21" s="381"/>
      <c r="G21" s="382"/>
      <c r="H21" s="345"/>
      <c r="I21" s="346"/>
      <c r="J21" s="347"/>
      <c r="K21" s="287"/>
      <c r="L21" s="287">
        <f>IF(OR(C21&lt;&gt;"",C21&lt;&gt;0),VLOOKUP(C21,Utenze!$A$7:$U$107,20,FALSE),0)</f>
        <v>0</v>
      </c>
      <c r="M21" s="287">
        <f>IF(OR(C21&lt;&gt;"",C21&lt;&gt;0),VLOOKUP(C21,Utenze!$A$7:$U$107,21,FALSE),0)</f>
        <v>0</v>
      </c>
      <c r="N21" s="287"/>
      <c r="O21" s="288" t="s">
        <v>143</v>
      </c>
      <c r="P21" s="289"/>
      <c r="Q21" s="289"/>
      <c r="R21" s="288"/>
      <c r="S21" s="289"/>
      <c r="T21" s="289"/>
    </row>
    <row r="22" spans="1:20" s="2" customFormat="1" ht="11.25">
      <c r="A22" s="343"/>
      <c r="B22" s="343"/>
      <c r="C22" s="343"/>
      <c r="D22" s="344"/>
      <c r="E22" s="369"/>
      <c r="F22" s="381"/>
      <c r="G22" s="382"/>
      <c r="H22" s="345"/>
      <c r="I22" s="346"/>
      <c r="J22" s="348"/>
      <c r="K22" s="287"/>
      <c r="L22" s="287">
        <f>IF(OR(C22&lt;&gt;"",C22&lt;&gt;0),VLOOKUP(C22,Utenze!$A$7:$U$107,20,FALSE),0)</f>
        <v>0</v>
      </c>
      <c r="M22" s="287">
        <f>IF(OR(C22&lt;&gt;"",C22&lt;&gt;0),VLOOKUP(C22,Utenze!$A$7:$U$107,21,FALSE),0)</f>
        <v>0</v>
      </c>
      <c r="N22" s="287"/>
      <c r="O22" s="288"/>
      <c r="P22" s="289"/>
      <c r="Q22" s="289"/>
      <c r="R22" s="288"/>
      <c r="S22" s="289"/>
      <c r="T22" s="289"/>
    </row>
    <row r="23" spans="1:20" s="2" customFormat="1" ht="11.25">
      <c r="A23" s="343"/>
      <c r="B23" s="343"/>
      <c r="C23" s="343"/>
      <c r="D23" s="344"/>
      <c r="E23" s="369"/>
      <c r="F23" s="381"/>
      <c r="G23" s="382"/>
      <c r="H23" s="345"/>
      <c r="I23" s="346"/>
      <c r="J23" s="347"/>
      <c r="K23" s="287"/>
      <c r="L23" s="287">
        <f>IF(OR(C23&lt;&gt;"",C23&lt;&gt;0),VLOOKUP(C23,Utenze!$A$7:$U$107,20,FALSE),0)</f>
        <v>0</v>
      </c>
      <c r="M23" s="287">
        <f>IF(OR(C23&lt;&gt;"",C23&lt;&gt;0),VLOOKUP(C23,Utenze!$A$7:$U$107,21,FALSE),0)</f>
        <v>0</v>
      </c>
      <c r="N23" s="287"/>
      <c r="O23" s="288"/>
      <c r="P23" s="289"/>
      <c r="Q23" s="289"/>
      <c r="R23" s="288"/>
      <c r="S23" s="289"/>
      <c r="T23" s="289"/>
    </row>
    <row r="24" spans="1:20" s="2" customFormat="1" ht="11.25">
      <c r="A24" s="343"/>
      <c r="B24" s="343"/>
      <c r="C24" s="343"/>
      <c r="D24" s="344"/>
      <c r="E24" s="369"/>
      <c r="F24" s="381"/>
      <c r="G24" s="382"/>
      <c r="H24" s="345"/>
      <c r="I24" s="346"/>
      <c r="J24" s="348"/>
      <c r="K24" s="287"/>
      <c r="L24" s="287">
        <f>IF(OR(C24&lt;&gt;"",C24&lt;&gt;0),VLOOKUP(C24,Utenze!$A$7:$U$107,20,FALSE),0)</f>
        <v>0</v>
      </c>
      <c r="M24" s="287">
        <f>IF(OR(C24&lt;&gt;"",C24&lt;&gt;0),VLOOKUP(C24,Utenze!$A$7:$U$107,21,FALSE),0)</f>
        <v>0</v>
      </c>
      <c r="N24" s="287"/>
      <c r="O24" s="288" t="s">
        <v>173</v>
      </c>
      <c r="P24" s="289"/>
      <c r="Q24" s="289"/>
      <c r="R24" s="288"/>
      <c r="S24" s="289"/>
      <c r="T24" s="289"/>
    </row>
    <row r="25" spans="1:20" s="2" customFormat="1" ht="11.25">
      <c r="A25" s="343"/>
      <c r="B25" s="343"/>
      <c r="C25" s="343"/>
      <c r="D25" s="344"/>
      <c r="E25" s="369"/>
      <c r="F25" s="381"/>
      <c r="G25" s="382"/>
      <c r="H25" s="350"/>
      <c r="I25" s="351"/>
      <c r="J25" s="348"/>
      <c r="K25" s="287"/>
      <c r="L25" s="287">
        <f>IF(OR(C25&lt;&gt;"",C25&lt;&gt;0),VLOOKUP(C25,Utenze!$A$7:$U$107,20,FALSE),0)</f>
        <v>0</v>
      </c>
      <c r="M25" s="287">
        <f>IF(OR(C25&lt;&gt;"",C25&lt;&gt;0),VLOOKUP(C25,Utenze!$A$7:$U$107,21,FALSE),0)</f>
        <v>0</v>
      </c>
      <c r="N25" s="287"/>
      <c r="O25" s="288" t="s">
        <v>174</v>
      </c>
      <c r="P25" s="289"/>
      <c r="Q25" s="289"/>
      <c r="R25" s="288"/>
      <c r="S25" s="289"/>
      <c r="T25" s="289"/>
    </row>
    <row r="26" spans="1:20" s="2" customFormat="1" ht="11.25">
      <c r="A26" s="343"/>
      <c r="B26" s="343"/>
      <c r="C26" s="343"/>
      <c r="D26" s="344"/>
      <c r="E26" s="369"/>
      <c r="F26" s="381"/>
      <c r="G26" s="382"/>
      <c r="H26" s="350"/>
      <c r="I26" s="351"/>
      <c r="J26" s="348"/>
      <c r="K26" s="287"/>
      <c r="L26" s="287">
        <f>IF(OR(C26&lt;&gt;"",C26&lt;&gt;0),VLOOKUP(C26,Utenze!$A$7:$U$107,20,FALSE),0)</f>
        <v>0</v>
      </c>
      <c r="M26" s="287">
        <f>IF(OR(C26&lt;&gt;"",C26&lt;&gt;0),VLOOKUP(C26,Utenze!$A$7:$U$107,21,FALSE),0)</f>
        <v>0</v>
      </c>
      <c r="N26" s="287"/>
      <c r="O26" s="288" t="s">
        <v>175</v>
      </c>
      <c r="P26" s="289"/>
      <c r="Q26" s="289"/>
      <c r="R26" s="288"/>
      <c r="S26" s="289"/>
      <c r="T26" s="289"/>
    </row>
    <row r="27" spans="1:20" s="2" customFormat="1" ht="11.25">
      <c r="A27" s="343"/>
      <c r="B27" s="343"/>
      <c r="C27" s="343"/>
      <c r="D27" s="344"/>
      <c r="E27" s="369"/>
      <c r="F27" s="381"/>
      <c r="G27" s="382"/>
      <c r="H27" s="350"/>
      <c r="I27" s="351"/>
      <c r="J27" s="348"/>
      <c r="K27" s="287"/>
      <c r="L27" s="287">
        <f>IF(OR(C27&lt;&gt;"",C27&lt;&gt;0),VLOOKUP(C27,Utenze!$A$7:$U$107,20,FALSE),0)</f>
        <v>0</v>
      </c>
      <c r="M27" s="287">
        <f>IF(OR(C27&lt;&gt;"",C27&lt;&gt;0),VLOOKUP(C27,Utenze!$A$7:$U$107,21,FALSE),0)</f>
        <v>0</v>
      </c>
      <c r="N27" s="287"/>
      <c r="O27" s="288" t="s">
        <v>176</v>
      </c>
      <c r="P27" s="289"/>
      <c r="Q27" s="289"/>
      <c r="R27" s="288"/>
      <c r="S27" s="289"/>
      <c r="T27" s="289"/>
    </row>
    <row r="28" spans="1:20" s="2" customFormat="1" ht="11.25">
      <c r="A28" s="343"/>
      <c r="B28" s="343"/>
      <c r="C28" s="343"/>
      <c r="D28" s="344"/>
      <c r="E28" s="369"/>
      <c r="F28" s="381"/>
      <c r="G28" s="382"/>
      <c r="H28" s="350"/>
      <c r="I28" s="351"/>
      <c r="J28" s="348"/>
      <c r="K28" s="287"/>
      <c r="L28" s="287">
        <f>IF(OR(C28&lt;&gt;"",C28&lt;&gt;0),VLOOKUP(C28,Utenze!$A$7:$U$107,20,FALSE),0)</f>
        <v>0</v>
      </c>
      <c r="M28" s="287">
        <f>IF(OR(C28&lt;&gt;"",C28&lt;&gt;0),VLOOKUP(C28,Utenze!$A$7:$U$107,21,FALSE),0)</f>
        <v>0</v>
      </c>
      <c r="N28" s="287"/>
      <c r="O28" s="288" t="s">
        <v>177</v>
      </c>
      <c r="P28" s="289"/>
      <c r="Q28" s="289"/>
      <c r="R28" s="288"/>
      <c r="S28" s="289"/>
      <c r="T28" s="289"/>
    </row>
    <row r="29" spans="1:20" s="2" customFormat="1" ht="11.25">
      <c r="A29" s="343"/>
      <c r="B29" s="343"/>
      <c r="C29" s="343"/>
      <c r="D29" s="344"/>
      <c r="E29" s="369"/>
      <c r="F29" s="381"/>
      <c r="G29" s="382"/>
      <c r="H29" s="350"/>
      <c r="I29" s="351"/>
      <c r="J29" s="347"/>
      <c r="K29" s="287"/>
      <c r="L29" s="287">
        <f>IF(OR(C29&lt;&gt;"",C29&lt;&gt;0),VLOOKUP(C29,Utenze!$A$7:$U$107,20,FALSE),0)</f>
        <v>0</v>
      </c>
      <c r="M29" s="287">
        <f>IF(OR(C29&lt;&gt;"",C29&lt;&gt;0),VLOOKUP(C29,Utenze!$A$7:$U$107,21,FALSE),0)</f>
        <v>0</v>
      </c>
      <c r="N29" s="287"/>
      <c r="O29" s="288" t="s">
        <v>178</v>
      </c>
      <c r="P29" s="289"/>
      <c r="Q29" s="289"/>
      <c r="R29" s="288"/>
      <c r="S29" s="289"/>
      <c r="T29" s="289"/>
    </row>
    <row r="30" spans="1:20" s="2" customFormat="1" ht="11.25">
      <c r="A30" s="343"/>
      <c r="B30" s="343"/>
      <c r="C30" s="343"/>
      <c r="D30" s="344"/>
      <c r="E30" s="369"/>
      <c r="F30" s="381"/>
      <c r="G30" s="382"/>
      <c r="H30" s="350"/>
      <c r="I30" s="351"/>
      <c r="J30" s="347"/>
      <c r="K30" s="287"/>
      <c r="L30" s="287">
        <f>IF(OR(C30&lt;&gt;"",C30&lt;&gt;0),VLOOKUP(C30,Utenze!$A$7:$U$107,20,FALSE),0)</f>
        <v>0</v>
      </c>
      <c r="M30" s="287">
        <f>IF(OR(C30&lt;&gt;"",C30&lt;&gt;0),VLOOKUP(C30,Utenze!$A$7:$U$107,21,FALSE),0)</f>
        <v>0</v>
      </c>
      <c r="N30" s="287"/>
      <c r="O30" s="288" t="s">
        <v>179</v>
      </c>
      <c r="P30" s="289"/>
      <c r="Q30" s="289"/>
      <c r="R30" s="288"/>
      <c r="S30" s="289"/>
      <c r="T30" s="289"/>
    </row>
    <row r="31" spans="1:20" s="2" customFormat="1" ht="11.25">
      <c r="A31" s="343"/>
      <c r="B31" s="343"/>
      <c r="C31" s="343"/>
      <c r="D31" s="344"/>
      <c r="E31" s="369"/>
      <c r="F31" s="381"/>
      <c r="G31" s="382"/>
      <c r="H31" s="350"/>
      <c r="I31" s="351"/>
      <c r="J31" s="347"/>
      <c r="K31" s="287"/>
      <c r="L31" s="287">
        <f>IF(OR(C31&lt;&gt;"",C31&lt;&gt;0),VLOOKUP(C31,Utenze!$A$7:$U$107,20,FALSE),0)</f>
        <v>0</v>
      </c>
      <c r="M31" s="287">
        <f>IF(OR(C31&lt;&gt;"",C31&lt;&gt;0),VLOOKUP(C31,Utenze!$A$7:$U$107,21,FALSE),0)</f>
        <v>0</v>
      </c>
      <c r="N31" s="287"/>
      <c r="O31" s="288"/>
      <c r="P31" s="289"/>
      <c r="Q31" s="289"/>
      <c r="R31" s="288"/>
      <c r="S31" s="289"/>
      <c r="T31" s="289"/>
    </row>
    <row r="32" spans="1:20" s="2" customFormat="1" ht="11.25">
      <c r="A32" s="343"/>
      <c r="B32" s="343"/>
      <c r="C32" s="343"/>
      <c r="D32" s="344"/>
      <c r="E32" s="369"/>
      <c r="F32" s="381"/>
      <c r="G32" s="382"/>
      <c r="H32" s="350"/>
      <c r="I32" s="351"/>
      <c r="J32" s="347"/>
      <c r="K32" s="287"/>
      <c r="L32" s="287">
        <f>IF(OR(C32&lt;&gt;"",C32&lt;&gt;0),VLOOKUP(C32,Utenze!$A$7:$U$107,20,FALSE),0)</f>
        <v>0</v>
      </c>
      <c r="M32" s="287">
        <f>IF(OR(C32&lt;&gt;"",C32&lt;&gt;0),VLOOKUP(C32,Utenze!$A$7:$U$107,21,FALSE),0)</f>
        <v>0</v>
      </c>
      <c r="N32" s="287"/>
      <c r="P32" s="289"/>
      <c r="Q32" s="289"/>
      <c r="R32" s="288"/>
      <c r="S32" s="289"/>
      <c r="T32" s="289"/>
    </row>
    <row r="33" spans="1:20" s="2" customFormat="1" ht="11.25">
      <c r="A33" s="343"/>
      <c r="B33" s="343"/>
      <c r="C33" s="343"/>
      <c r="D33" s="344"/>
      <c r="E33" s="369"/>
      <c r="F33" s="381"/>
      <c r="G33" s="382"/>
      <c r="H33" s="350"/>
      <c r="I33" s="351"/>
      <c r="J33" s="347"/>
      <c r="K33" s="287"/>
      <c r="L33" s="287">
        <f>IF(OR(C33&lt;&gt;"",C33&lt;&gt;0),VLOOKUP(C33,Utenze!$A$7:$U$107,20,FALSE),0)</f>
        <v>0</v>
      </c>
      <c r="M33" s="287">
        <f>IF(OR(C33&lt;&gt;"",C33&lt;&gt;0),VLOOKUP(C33,Utenze!$A$7:$U$107,21,FALSE),0)</f>
        <v>0</v>
      </c>
      <c r="N33" s="287"/>
      <c r="O33" s="288" t="s">
        <v>180</v>
      </c>
      <c r="P33" s="289"/>
      <c r="Q33" s="289"/>
      <c r="R33" s="288"/>
      <c r="S33" s="289"/>
      <c r="T33" s="289"/>
    </row>
    <row r="34" spans="1:20" s="2" customFormat="1" ht="11.25">
      <c r="A34" s="343"/>
      <c r="B34" s="343"/>
      <c r="C34" s="343"/>
      <c r="D34" s="344"/>
      <c r="E34" s="369"/>
      <c r="F34" s="381"/>
      <c r="G34" s="382"/>
      <c r="H34" s="350"/>
      <c r="I34" s="351"/>
      <c r="J34" s="347"/>
      <c r="K34" s="287"/>
      <c r="L34" s="287">
        <f>IF(OR(C34&lt;&gt;"",C34&lt;&gt;0),VLOOKUP(C34,Utenze!$A$7:$U$107,20,FALSE),0)</f>
        <v>0</v>
      </c>
      <c r="M34" s="287">
        <f>IF(OR(C34&lt;&gt;"",C34&lt;&gt;0),VLOOKUP(C34,Utenze!$A$7:$U$107,21,FALSE),0)</f>
        <v>0</v>
      </c>
      <c r="N34" s="287"/>
      <c r="O34" s="288" t="s">
        <v>181</v>
      </c>
      <c r="P34" s="289"/>
      <c r="Q34" s="289"/>
      <c r="R34" s="288"/>
      <c r="S34" s="289"/>
      <c r="T34" s="289"/>
    </row>
    <row r="35" spans="1:20" s="2" customFormat="1" ht="11.25">
      <c r="A35" s="343"/>
      <c r="B35" s="343"/>
      <c r="C35" s="343"/>
      <c r="D35" s="344"/>
      <c r="E35" s="369"/>
      <c r="F35" s="381"/>
      <c r="G35" s="382"/>
      <c r="H35" s="350"/>
      <c r="I35" s="351"/>
      <c r="J35" s="347"/>
      <c r="K35" s="287"/>
      <c r="L35" s="287">
        <f>IF(OR(C35&lt;&gt;"",C35&lt;&gt;0),VLOOKUP(C35,Utenze!$A$7:$U$107,20,FALSE),0)</f>
        <v>0</v>
      </c>
      <c r="M35" s="287">
        <f>IF(OR(C35&lt;&gt;"",C35&lt;&gt;0),VLOOKUP(C35,Utenze!$A$7:$U$107,21,FALSE),0)</f>
        <v>0</v>
      </c>
      <c r="N35" s="287"/>
      <c r="O35" s="288"/>
      <c r="P35" s="289"/>
      <c r="Q35" s="289"/>
      <c r="R35" s="288"/>
      <c r="S35" s="289"/>
      <c r="T35" s="289"/>
    </row>
    <row r="36" spans="1:20" s="2" customFormat="1" ht="11.25">
      <c r="A36" s="343"/>
      <c r="B36" s="343"/>
      <c r="C36" s="343"/>
      <c r="D36" s="344"/>
      <c r="E36" s="369"/>
      <c r="F36" s="381"/>
      <c r="G36" s="382"/>
      <c r="H36" s="350"/>
      <c r="I36" s="351"/>
      <c r="J36" s="347"/>
      <c r="K36" s="287"/>
      <c r="L36" s="287">
        <f>IF(OR(C36&lt;&gt;"",C36&lt;&gt;0),VLOOKUP(C36,Utenze!$A$7:$U$107,20,FALSE),0)</f>
        <v>0</v>
      </c>
      <c r="M36" s="287">
        <f>IF(OR(C36&lt;&gt;"",C36&lt;&gt;0),VLOOKUP(C36,Utenze!$A$7:$U$107,21,FALSE),0)</f>
        <v>0</v>
      </c>
      <c r="N36" s="287"/>
      <c r="O36" s="288"/>
      <c r="P36" s="289"/>
      <c r="Q36" s="289"/>
      <c r="R36" s="288"/>
      <c r="S36" s="289"/>
      <c r="T36" s="289"/>
    </row>
    <row r="37" spans="1:20" s="2" customFormat="1" ht="11.25">
      <c r="A37" s="343"/>
      <c r="B37" s="343"/>
      <c r="C37" s="343"/>
      <c r="D37" s="344"/>
      <c r="E37" s="369"/>
      <c r="F37" s="381"/>
      <c r="G37" s="382"/>
      <c r="H37" s="350"/>
      <c r="I37" s="351"/>
      <c r="J37" s="347"/>
      <c r="K37" s="287"/>
      <c r="L37" s="287">
        <f>IF(OR(C37&lt;&gt;"",C37&lt;&gt;0),VLOOKUP(C37,Utenze!$A$7:$U$107,20,FALSE),0)</f>
        <v>0</v>
      </c>
      <c r="M37" s="287">
        <f>IF(OR(C37&lt;&gt;"",C37&lt;&gt;0),VLOOKUP(C37,Utenze!$A$7:$U$107,21,FALSE),0)</f>
        <v>0</v>
      </c>
      <c r="N37" s="287"/>
      <c r="O37" s="288"/>
      <c r="P37" s="289"/>
      <c r="Q37" s="289"/>
      <c r="R37" s="288"/>
      <c r="S37" s="289"/>
      <c r="T37" s="289"/>
    </row>
    <row r="38" spans="1:20" s="2" customFormat="1" ht="11.25">
      <c r="A38" s="343"/>
      <c r="B38" s="343"/>
      <c r="C38" s="343"/>
      <c r="D38" s="344"/>
      <c r="E38" s="369"/>
      <c r="F38" s="381"/>
      <c r="G38" s="382"/>
      <c r="H38" s="350"/>
      <c r="I38" s="351"/>
      <c r="J38" s="347"/>
      <c r="K38" s="287"/>
      <c r="L38" s="287">
        <f>IF(OR(C38&lt;&gt;"",C38&lt;&gt;0),VLOOKUP(C38,Utenze!$A$7:$U$107,20,FALSE),0)</f>
        <v>0</v>
      </c>
      <c r="M38" s="287">
        <f>IF(OR(C38&lt;&gt;"",C38&lt;&gt;0),VLOOKUP(C38,Utenze!$A$7:$U$107,21,FALSE),0)</f>
        <v>0</v>
      </c>
      <c r="N38" s="287"/>
      <c r="O38" s="288"/>
      <c r="P38" s="289"/>
      <c r="Q38" s="289"/>
      <c r="R38" s="288"/>
      <c r="S38" s="289"/>
      <c r="T38" s="289"/>
    </row>
    <row r="39" spans="1:20" s="2" customFormat="1" ht="11.25">
      <c r="A39" s="343"/>
      <c r="B39" s="343"/>
      <c r="C39" s="343"/>
      <c r="D39" s="344"/>
      <c r="E39" s="369"/>
      <c r="F39" s="381"/>
      <c r="G39" s="382"/>
      <c r="H39" s="350"/>
      <c r="I39" s="351"/>
      <c r="J39" s="347"/>
      <c r="K39" s="287"/>
      <c r="L39" s="287">
        <f>IF(OR(C39&lt;&gt;"",C39&lt;&gt;0),VLOOKUP(C39,Utenze!$A$7:$U$107,20,FALSE),0)</f>
        <v>0</v>
      </c>
      <c r="M39" s="287">
        <f>IF(OR(C39&lt;&gt;"",C39&lt;&gt;0),VLOOKUP(C39,Utenze!$A$7:$U$107,21,FALSE),0)</f>
        <v>0</v>
      </c>
      <c r="N39" s="287"/>
      <c r="O39" s="288"/>
      <c r="P39" s="289"/>
      <c r="Q39" s="289"/>
      <c r="R39" s="288"/>
      <c r="S39" s="289"/>
      <c r="T39" s="289"/>
    </row>
    <row r="40" spans="1:20" s="2" customFormat="1" ht="11.25">
      <c r="A40" s="343"/>
      <c r="B40" s="343"/>
      <c r="C40" s="343"/>
      <c r="D40" s="344"/>
      <c r="E40" s="369"/>
      <c r="F40" s="381"/>
      <c r="G40" s="382"/>
      <c r="H40" s="350"/>
      <c r="I40" s="351"/>
      <c r="J40" s="347"/>
      <c r="K40" s="287"/>
      <c r="L40" s="287">
        <f>IF(OR(C40&lt;&gt;"",C40&lt;&gt;0),VLOOKUP(C40,Utenze!$A$7:$U$107,20,FALSE),0)</f>
        <v>0</v>
      </c>
      <c r="M40" s="287">
        <f>IF(OR(C40&lt;&gt;"",C40&lt;&gt;0),VLOOKUP(C40,Utenze!$A$7:$U$107,21,FALSE),0)</f>
        <v>0</v>
      </c>
      <c r="N40" s="287"/>
      <c r="O40" s="288"/>
      <c r="P40" s="289"/>
      <c r="Q40" s="289"/>
      <c r="R40" s="288"/>
      <c r="S40" s="289"/>
      <c r="T40" s="289"/>
    </row>
    <row r="41" spans="1:20" s="2" customFormat="1" ht="11.25">
      <c r="A41" s="343"/>
      <c r="B41" s="343"/>
      <c r="C41" s="343"/>
      <c r="D41" s="344"/>
      <c r="E41" s="369"/>
      <c r="F41" s="381"/>
      <c r="G41" s="382"/>
      <c r="H41" s="350"/>
      <c r="I41" s="351"/>
      <c r="J41" s="347"/>
      <c r="K41" s="287"/>
      <c r="L41" s="287">
        <f>IF(OR(C41&lt;&gt;"",C41&lt;&gt;0),VLOOKUP(C41,Utenze!$A$7:$U$107,20,FALSE),0)</f>
        <v>0</v>
      </c>
      <c r="M41" s="287">
        <f>IF(OR(C41&lt;&gt;"",C41&lt;&gt;0),VLOOKUP(C41,Utenze!$A$7:$U$107,21,FALSE),0)</f>
        <v>0</v>
      </c>
      <c r="N41" s="287"/>
      <c r="O41" s="288"/>
      <c r="P41" s="289"/>
      <c r="Q41" s="289"/>
      <c r="R41" s="288"/>
      <c r="S41" s="289"/>
      <c r="T41" s="289"/>
    </row>
    <row r="42" spans="1:20" s="2" customFormat="1" ht="11.25">
      <c r="A42" s="343"/>
      <c r="B42" s="343"/>
      <c r="C42" s="343"/>
      <c r="D42" s="344"/>
      <c r="E42" s="369"/>
      <c r="F42" s="381"/>
      <c r="G42" s="382"/>
      <c r="H42" s="350"/>
      <c r="I42" s="351"/>
      <c r="J42" s="347"/>
      <c r="K42" s="287"/>
      <c r="L42" s="287">
        <f>IF(OR(C42&lt;&gt;"",C42&lt;&gt;0),VLOOKUP(C42,Utenze!$A$7:$U$107,20,FALSE),0)</f>
        <v>0</v>
      </c>
      <c r="M42" s="287">
        <f>IF(OR(C42&lt;&gt;"",C42&lt;&gt;0),VLOOKUP(C42,Utenze!$A$7:$U$107,21,FALSE),0)</f>
        <v>0</v>
      </c>
      <c r="N42" s="287"/>
      <c r="O42" s="288"/>
      <c r="P42" s="289"/>
      <c r="Q42" s="289"/>
      <c r="R42" s="288"/>
      <c r="S42" s="289"/>
      <c r="T42" s="289"/>
    </row>
    <row r="43" spans="1:20" s="2" customFormat="1" ht="11.25">
      <c r="A43" s="343"/>
      <c r="B43" s="343"/>
      <c r="C43" s="343"/>
      <c r="D43" s="344"/>
      <c r="E43" s="369"/>
      <c r="F43" s="381"/>
      <c r="G43" s="382"/>
      <c r="H43" s="350"/>
      <c r="I43" s="351"/>
      <c r="J43" s="347"/>
      <c r="K43" s="287"/>
      <c r="L43" s="287">
        <f>IF(OR(C43&lt;&gt;"",C43&lt;&gt;0),VLOOKUP(C43,Utenze!$A$7:$U$107,20,FALSE),0)</f>
        <v>0</v>
      </c>
      <c r="M43" s="287">
        <f>IF(OR(C43&lt;&gt;"",C43&lt;&gt;0),VLOOKUP(C43,Utenze!$A$7:$U$107,21,FALSE),0)</f>
        <v>0</v>
      </c>
      <c r="N43" s="287"/>
      <c r="O43" s="288"/>
      <c r="P43" s="289"/>
      <c r="Q43" s="289"/>
      <c r="R43" s="288"/>
      <c r="S43" s="289"/>
      <c r="T43" s="289"/>
    </row>
    <row r="44" spans="1:20" s="2" customFormat="1" ht="11.25">
      <c r="A44" s="343"/>
      <c r="B44" s="343"/>
      <c r="C44" s="343"/>
      <c r="D44" s="344"/>
      <c r="E44" s="369"/>
      <c r="F44" s="381"/>
      <c r="G44" s="382"/>
      <c r="H44" s="350"/>
      <c r="I44" s="351"/>
      <c r="J44" s="347"/>
      <c r="K44" s="287"/>
      <c r="L44" s="287">
        <f>IF(OR(C44&lt;&gt;"",C44&lt;&gt;0),VLOOKUP(C44,Utenze!$A$7:$U$107,20,FALSE),0)</f>
        <v>0</v>
      </c>
      <c r="M44" s="287">
        <f>IF(OR(C44&lt;&gt;"",C44&lt;&gt;0),VLOOKUP(C44,Utenze!$A$7:$U$107,21,FALSE),0)</f>
        <v>0</v>
      </c>
      <c r="N44" s="287"/>
      <c r="O44" s="288"/>
      <c r="P44" s="289"/>
      <c r="Q44" s="289"/>
      <c r="R44" s="288"/>
      <c r="S44" s="289"/>
      <c r="T44" s="289"/>
    </row>
    <row r="45" spans="1:20" s="2" customFormat="1" ht="11.25">
      <c r="A45" s="343"/>
      <c r="B45" s="343"/>
      <c r="C45" s="343"/>
      <c r="D45" s="344"/>
      <c r="E45" s="369"/>
      <c r="F45" s="381"/>
      <c r="G45" s="382"/>
      <c r="H45" s="350"/>
      <c r="I45" s="351"/>
      <c r="J45" s="347"/>
      <c r="K45" s="287"/>
      <c r="L45" s="287">
        <f>IF(OR(C45&lt;&gt;"",C45&lt;&gt;0),VLOOKUP(C45,Utenze!$A$7:$U$107,20,FALSE),0)</f>
        <v>0</v>
      </c>
      <c r="M45" s="287">
        <f>IF(OR(C45&lt;&gt;"",C45&lt;&gt;0),VLOOKUP(C45,Utenze!$A$7:$U$107,21,FALSE),0)</f>
        <v>0</v>
      </c>
      <c r="N45" s="287"/>
      <c r="O45" s="288"/>
      <c r="P45" s="289"/>
      <c r="Q45" s="289"/>
      <c r="R45" s="288"/>
      <c r="S45" s="289"/>
      <c r="T45" s="289"/>
    </row>
    <row r="46" spans="1:20" s="2" customFormat="1" ht="11.25">
      <c r="A46" s="343"/>
      <c r="B46" s="343"/>
      <c r="C46" s="343"/>
      <c r="D46" s="344"/>
      <c r="E46" s="369"/>
      <c r="F46" s="381"/>
      <c r="G46" s="382"/>
      <c r="H46" s="350"/>
      <c r="I46" s="351"/>
      <c r="J46" s="347"/>
      <c r="K46" s="287"/>
      <c r="L46" s="287">
        <f>IF(OR(C46&lt;&gt;"",C46&lt;&gt;0),VLOOKUP(C46,Utenze!$A$7:$U$107,20,FALSE),0)</f>
        <v>0</v>
      </c>
      <c r="M46" s="287">
        <f>IF(OR(C46&lt;&gt;"",C46&lt;&gt;0),VLOOKUP(C46,Utenze!$A$7:$U$107,21,FALSE),0)</f>
        <v>0</v>
      </c>
      <c r="N46" s="287"/>
      <c r="O46" s="288"/>
      <c r="P46" s="289"/>
      <c r="Q46" s="289"/>
      <c r="R46" s="288"/>
      <c r="S46" s="289"/>
      <c r="T46" s="289"/>
    </row>
    <row r="47" spans="1:20" s="2" customFormat="1" ht="11.25">
      <c r="A47" s="343"/>
      <c r="B47" s="343"/>
      <c r="C47" s="343"/>
      <c r="D47" s="344"/>
      <c r="E47" s="369"/>
      <c r="F47" s="381"/>
      <c r="G47" s="382"/>
      <c r="H47" s="350"/>
      <c r="I47" s="351"/>
      <c r="J47" s="347"/>
      <c r="K47" s="287"/>
      <c r="L47" s="287">
        <f>IF(OR(C47&lt;&gt;"",C47&lt;&gt;0),VLOOKUP(C47,Utenze!$A$7:$U$107,20,FALSE),0)</f>
        <v>0</v>
      </c>
      <c r="M47" s="287">
        <f>IF(OR(C47&lt;&gt;"",C47&lt;&gt;0),VLOOKUP(C47,Utenze!$A$7:$U$107,21,FALSE),0)</f>
        <v>0</v>
      </c>
      <c r="N47" s="287"/>
      <c r="O47" s="288"/>
      <c r="P47" s="289"/>
      <c r="Q47" s="289"/>
      <c r="R47" s="288"/>
      <c r="S47" s="289"/>
      <c r="T47" s="289"/>
    </row>
    <row r="48" spans="1:20" s="2" customFormat="1" ht="11.25">
      <c r="A48" s="343"/>
      <c r="B48" s="343"/>
      <c r="C48" s="343"/>
      <c r="D48" s="344"/>
      <c r="E48" s="369"/>
      <c r="F48" s="381"/>
      <c r="G48" s="382"/>
      <c r="H48" s="350"/>
      <c r="I48" s="351"/>
      <c r="J48" s="347"/>
      <c r="K48" s="287"/>
      <c r="L48" s="287">
        <f>IF(OR(C48&lt;&gt;"",C48&lt;&gt;0),VLOOKUP(C48,Utenze!$A$7:$U$107,20,FALSE),0)</f>
        <v>0</v>
      </c>
      <c r="M48" s="287">
        <f>IF(OR(C48&lt;&gt;"",C48&lt;&gt;0),VLOOKUP(C48,Utenze!$A$7:$U$107,21,FALSE),0)</f>
        <v>0</v>
      </c>
      <c r="N48" s="287"/>
      <c r="O48" s="288"/>
      <c r="P48" s="289"/>
      <c r="Q48" s="289"/>
      <c r="R48" s="288"/>
      <c r="S48" s="289"/>
      <c r="T48" s="289"/>
    </row>
    <row r="49" spans="1:20" s="2" customFormat="1" ht="11.25">
      <c r="A49" s="343"/>
      <c r="B49" s="343"/>
      <c r="C49" s="343"/>
      <c r="D49" s="344"/>
      <c r="E49" s="369"/>
      <c r="F49" s="381"/>
      <c r="G49" s="382"/>
      <c r="H49" s="350"/>
      <c r="I49" s="351"/>
      <c r="J49" s="347"/>
      <c r="K49" s="287"/>
      <c r="L49" s="287">
        <f>IF(OR(C49&lt;&gt;"",C49&lt;&gt;0),VLOOKUP(C49,Utenze!$A$7:$U$107,20,FALSE),0)</f>
        <v>0</v>
      </c>
      <c r="M49" s="287">
        <f>IF(OR(C49&lt;&gt;"",C49&lt;&gt;0),VLOOKUP(C49,Utenze!$A$7:$U$107,21,FALSE),0)</f>
        <v>0</v>
      </c>
      <c r="N49" s="287"/>
      <c r="O49" s="288"/>
      <c r="P49" s="289"/>
      <c r="Q49" s="289"/>
      <c r="R49" s="288"/>
      <c r="S49" s="289"/>
      <c r="T49" s="289"/>
    </row>
    <row r="50" spans="1:20" s="2" customFormat="1" ht="11.25">
      <c r="A50" s="343"/>
      <c r="B50" s="343"/>
      <c r="C50" s="343"/>
      <c r="D50" s="344"/>
      <c r="E50" s="369"/>
      <c r="F50" s="381"/>
      <c r="G50" s="382"/>
      <c r="H50" s="350"/>
      <c r="I50" s="351"/>
      <c r="J50" s="347"/>
      <c r="K50" s="287"/>
      <c r="L50" s="287">
        <f>IF(OR(C50&lt;&gt;"",C50&lt;&gt;0),VLOOKUP(C50,Utenze!$A$7:$U$107,20,FALSE),0)</f>
        <v>0</v>
      </c>
      <c r="M50" s="287">
        <f>IF(OR(C50&lt;&gt;"",C50&lt;&gt;0),VLOOKUP(C50,Utenze!$A$7:$U$107,21,FALSE),0)</f>
        <v>0</v>
      </c>
      <c r="N50" s="287"/>
      <c r="O50" s="288"/>
      <c r="P50" s="289"/>
      <c r="Q50" s="289"/>
      <c r="R50" s="288"/>
      <c r="S50" s="289"/>
      <c r="T50" s="289"/>
    </row>
    <row r="51" spans="1:20" s="2" customFormat="1" ht="11.25">
      <c r="A51" s="343"/>
      <c r="B51" s="343"/>
      <c r="C51" s="343"/>
      <c r="D51" s="344"/>
      <c r="E51" s="369"/>
      <c r="F51" s="381"/>
      <c r="G51" s="382"/>
      <c r="H51" s="350"/>
      <c r="I51" s="351"/>
      <c r="J51" s="347"/>
      <c r="K51" s="287"/>
      <c r="L51" s="287">
        <f>IF(OR(C51&lt;&gt;"",C51&lt;&gt;0),VLOOKUP(C51,Utenze!$A$7:$U$107,20,FALSE),0)</f>
        <v>0</v>
      </c>
      <c r="M51" s="287">
        <f>IF(OR(C51&lt;&gt;"",C51&lt;&gt;0),VLOOKUP(C51,Utenze!$A$7:$U$107,21,FALSE),0)</f>
        <v>0</v>
      </c>
      <c r="N51" s="287"/>
      <c r="O51" s="288"/>
      <c r="P51" s="289"/>
      <c r="Q51" s="289"/>
      <c r="R51" s="288"/>
      <c r="S51" s="289"/>
      <c r="T51" s="289"/>
    </row>
    <row r="52" spans="1:20" s="2" customFormat="1" ht="11.25">
      <c r="A52" s="343"/>
      <c r="B52" s="343"/>
      <c r="C52" s="343"/>
      <c r="D52" s="344"/>
      <c r="E52" s="369"/>
      <c r="F52" s="381"/>
      <c r="G52" s="382"/>
      <c r="H52" s="350"/>
      <c r="I52" s="351"/>
      <c r="J52" s="347"/>
      <c r="K52" s="287"/>
      <c r="L52" s="287">
        <f>IF(OR(C52&lt;&gt;"",C52&lt;&gt;0),VLOOKUP(C52,Utenze!$A$7:$U$107,20,FALSE),0)</f>
        <v>0</v>
      </c>
      <c r="M52" s="287">
        <f>IF(OR(C52&lt;&gt;"",C52&lt;&gt;0),VLOOKUP(C52,Utenze!$A$7:$U$107,21,FALSE),0)</f>
        <v>0</v>
      </c>
      <c r="N52" s="287"/>
      <c r="O52" s="288"/>
      <c r="P52" s="289"/>
      <c r="Q52" s="289"/>
      <c r="R52" s="288"/>
      <c r="S52" s="289"/>
      <c r="T52" s="289"/>
    </row>
    <row r="53" spans="1:20" s="2" customFormat="1" ht="11.25">
      <c r="A53" s="343"/>
      <c r="B53" s="343"/>
      <c r="C53" s="343"/>
      <c r="D53" s="344"/>
      <c r="E53" s="369"/>
      <c r="F53" s="381"/>
      <c r="G53" s="382"/>
      <c r="H53" s="350"/>
      <c r="I53" s="351"/>
      <c r="J53" s="347"/>
      <c r="K53" s="287"/>
      <c r="L53" s="287">
        <f>IF(OR(C53&lt;&gt;"",C53&lt;&gt;0),VLOOKUP(C53,Utenze!$A$7:$U$107,20,FALSE),0)</f>
        <v>0</v>
      </c>
      <c r="M53" s="287">
        <f>IF(OR(C53&lt;&gt;"",C53&lt;&gt;0),VLOOKUP(C53,Utenze!$A$7:$U$107,21,FALSE),0)</f>
        <v>0</v>
      </c>
      <c r="N53" s="287"/>
      <c r="O53" s="288"/>
      <c r="P53" s="289"/>
      <c r="Q53" s="289"/>
      <c r="R53" s="288"/>
      <c r="S53" s="289"/>
      <c r="T53" s="289"/>
    </row>
    <row r="54" spans="1:20" s="2" customFormat="1" ht="11.25">
      <c r="A54" s="343"/>
      <c r="B54" s="343"/>
      <c r="C54" s="343"/>
      <c r="D54" s="344"/>
      <c r="E54" s="369"/>
      <c r="F54" s="381"/>
      <c r="G54" s="382"/>
      <c r="H54" s="350"/>
      <c r="I54" s="351"/>
      <c r="J54" s="347"/>
      <c r="K54" s="287"/>
      <c r="L54" s="287">
        <f>IF(OR(C54&lt;&gt;"",C54&lt;&gt;0),VLOOKUP(C54,Utenze!$A$7:$U$107,20,FALSE),0)</f>
        <v>0</v>
      </c>
      <c r="M54" s="287">
        <f>IF(OR(C54&lt;&gt;"",C54&lt;&gt;0),VLOOKUP(C54,Utenze!$A$7:$U$107,21,FALSE),0)</f>
        <v>0</v>
      </c>
      <c r="N54" s="287"/>
      <c r="O54" s="288"/>
      <c r="P54" s="289"/>
      <c r="Q54" s="289"/>
      <c r="R54" s="288"/>
      <c r="S54" s="289"/>
      <c r="T54" s="289"/>
    </row>
    <row r="55" spans="1:20" s="2" customFormat="1" ht="11.25">
      <c r="A55" s="343"/>
      <c r="B55" s="343"/>
      <c r="C55" s="343"/>
      <c r="D55" s="344"/>
      <c r="E55" s="369"/>
      <c r="F55" s="381"/>
      <c r="G55" s="382"/>
      <c r="H55" s="350"/>
      <c r="I55" s="351"/>
      <c r="J55" s="347"/>
      <c r="K55" s="287"/>
      <c r="L55" s="287">
        <f>IF(OR(C55&lt;&gt;"",C55&lt;&gt;0),VLOOKUP(C55,Utenze!$A$7:$U$107,20,FALSE),0)</f>
        <v>0</v>
      </c>
      <c r="M55" s="287">
        <f>IF(OR(C55&lt;&gt;"",C55&lt;&gt;0),VLOOKUP(C55,Utenze!$A$7:$U$107,21,FALSE),0)</f>
        <v>0</v>
      </c>
      <c r="N55" s="287"/>
      <c r="O55" s="288"/>
      <c r="P55" s="289"/>
      <c r="Q55" s="289"/>
      <c r="R55" s="288"/>
      <c r="S55" s="289"/>
      <c r="T55" s="289"/>
    </row>
    <row r="56" spans="1:20" s="2" customFormat="1" ht="11.25">
      <c r="A56" s="343"/>
      <c r="B56" s="343"/>
      <c r="C56" s="343"/>
      <c r="D56" s="344"/>
      <c r="E56" s="369"/>
      <c r="F56" s="381"/>
      <c r="G56" s="382"/>
      <c r="H56" s="350"/>
      <c r="I56" s="351"/>
      <c r="J56" s="347"/>
      <c r="K56" s="287"/>
      <c r="L56" s="287">
        <f>IF(OR(C56&lt;&gt;"",C56&lt;&gt;0),VLOOKUP(C56,Utenze!$A$7:$U$107,20,FALSE),0)</f>
        <v>0</v>
      </c>
      <c r="M56" s="287">
        <f>IF(OR(C56&lt;&gt;"",C56&lt;&gt;0),VLOOKUP(C56,Utenze!$A$7:$U$107,21,FALSE),0)</f>
        <v>0</v>
      </c>
      <c r="N56" s="287"/>
      <c r="O56" s="288"/>
      <c r="P56" s="289"/>
      <c r="Q56" s="289"/>
      <c r="R56" s="288"/>
      <c r="S56" s="289"/>
      <c r="T56" s="289"/>
    </row>
    <row r="57" spans="1:20" s="2" customFormat="1" ht="11.25">
      <c r="A57" s="343"/>
      <c r="B57" s="343"/>
      <c r="C57" s="343"/>
      <c r="D57" s="344"/>
      <c r="E57" s="369"/>
      <c r="F57" s="381"/>
      <c r="G57" s="382"/>
      <c r="H57" s="350"/>
      <c r="I57" s="351"/>
      <c r="J57" s="347"/>
      <c r="K57" s="287"/>
      <c r="L57" s="287">
        <f>IF(OR(C57&lt;&gt;"",C57&lt;&gt;0),VLOOKUP(C57,Utenze!$A$7:$U$107,20,FALSE),0)</f>
        <v>0</v>
      </c>
      <c r="M57" s="287">
        <f>IF(OR(C57&lt;&gt;"",C57&lt;&gt;0),VLOOKUP(C57,Utenze!$A$7:$U$107,21,FALSE),0)</f>
        <v>0</v>
      </c>
      <c r="N57" s="287"/>
      <c r="O57" s="288"/>
      <c r="P57" s="289"/>
      <c r="Q57" s="289"/>
      <c r="R57" s="288"/>
      <c r="S57" s="289"/>
      <c r="T57" s="289"/>
    </row>
    <row r="58" spans="1:20" s="2" customFormat="1" ht="11.25">
      <c r="A58" s="343"/>
      <c r="B58" s="343"/>
      <c r="C58" s="343"/>
      <c r="D58" s="344"/>
      <c r="E58" s="369"/>
      <c r="F58" s="381"/>
      <c r="G58" s="382"/>
      <c r="H58" s="350"/>
      <c r="I58" s="351"/>
      <c r="J58" s="347"/>
      <c r="K58" s="287"/>
      <c r="L58" s="287">
        <f>IF(OR(C58&lt;&gt;"",C58&lt;&gt;0),VLOOKUP(C58,Utenze!$A$7:$U$107,20,FALSE),0)</f>
        <v>0</v>
      </c>
      <c r="M58" s="287">
        <f>IF(OR(C58&lt;&gt;"",C58&lt;&gt;0),VLOOKUP(C58,Utenze!$A$7:$U$107,21,FALSE),0)</f>
        <v>0</v>
      </c>
      <c r="N58" s="287"/>
      <c r="O58" s="288"/>
      <c r="P58" s="289"/>
      <c r="Q58" s="289"/>
      <c r="R58" s="288"/>
      <c r="S58" s="289"/>
      <c r="T58" s="289"/>
    </row>
    <row r="59" spans="1:20" s="2" customFormat="1" ht="11.25">
      <c r="A59" s="343"/>
      <c r="B59" s="343"/>
      <c r="C59" s="343"/>
      <c r="D59" s="344"/>
      <c r="E59" s="369"/>
      <c r="F59" s="381"/>
      <c r="G59" s="382"/>
      <c r="H59" s="350"/>
      <c r="I59" s="351"/>
      <c r="J59" s="347"/>
      <c r="K59" s="287"/>
      <c r="L59" s="287">
        <f>IF(OR(C59&lt;&gt;"",C59&lt;&gt;0),VLOOKUP(C59,Utenze!$A$7:$U$107,20,FALSE),0)</f>
        <v>0</v>
      </c>
      <c r="M59" s="287">
        <f>IF(OR(C59&lt;&gt;"",C59&lt;&gt;0),VLOOKUP(C59,Utenze!$A$7:$U$107,21,FALSE),0)</f>
        <v>0</v>
      </c>
      <c r="N59" s="287"/>
      <c r="O59" s="288"/>
      <c r="P59" s="289"/>
      <c r="Q59" s="289"/>
      <c r="R59" s="288"/>
      <c r="S59" s="289"/>
      <c r="T59" s="289"/>
    </row>
    <row r="60" spans="1:20" s="2" customFormat="1" ht="11.25">
      <c r="A60" s="343"/>
      <c r="B60" s="343"/>
      <c r="C60" s="343"/>
      <c r="D60" s="344"/>
      <c r="E60" s="369"/>
      <c r="F60" s="381"/>
      <c r="G60" s="382"/>
      <c r="H60" s="350"/>
      <c r="I60" s="351"/>
      <c r="J60" s="347"/>
      <c r="K60" s="287"/>
      <c r="L60" s="287">
        <f>IF(OR(C60&lt;&gt;"",C60&lt;&gt;0),VLOOKUP(C60,Utenze!$A$7:$U$107,20,FALSE),0)</f>
        <v>0</v>
      </c>
      <c r="M60" s="287">
        <f>IF(OR(C60&lt;&gt;"",C60&lt;&gt;0),VLOOKUP(C60,Utenze!$A$7:$U$107,21,FALSE),0)</f>
        <v>0</v>
      </c>
      <c r="N60" s="287"/>
      <c r="O60" s="288"/>
      <c r="P60" s="289"/>
      <c r="Q60" s="289"/>
      <c r="R60" s="288"/>
      <c r="S60" s="289"/>
      <c r="T60" s="289"/>
    </row>
    <row r="61" spans="1:20" s="2" customFormat="1" ht="11.25">
      <c r="A61" s="343"/>
      <c r="B61" s="343"/>
      <c r="C61" s="343"/>
      <c r="D61" s="344"/>
      <c r="E61" s="369"/>
      <c r="F61" s="381"/>
      <c r="G61" s="382"/>
      <c r="H61" s="350"/>
      <c r="I61" s="351"/>
      <c r="J61" s="347"/>
      <c r="K61" s="287"/>
      <c r="L61" s="287">
        <f>IF(OR(C61&lt;&gt;"",C61&lt;&gt;0),VLOOKUP(C61,Utenze!$A$7:$U$107,20,FALSE),0)</f>
        <v>0</v>
      </c>
      <c r="M61" s="287">
        <f>IF(OR(C61&lt;&gt;"",C61&lt;&gt;0),VLOOKUP(C61,Utenze!$A$7:$U$107,21,FALSE),0)</f>
        <v>0</v>
      </c>
      <c r="N61" s="287"/>
      <c r="O61" s="288"/>
      <c r="P61" s="289"/>
      <c r="Q61" s="289"/>
      <c r="R61" s="288"/>
      <c r="S61" s="289"/>
      <c r="T61" s="289"/>
    </row>
    <row r="62" spans="1:20" s="2" customFormat="1" ht="11.25">
      <c r="A62" s="343"/>
      <c r="B62" s="343"/>
      <c r="C62" s="343"/>
      <c r="D62" s="344"/>
      <c r="E62" s="369"/>
      <c r="F62" s="381"/>
      <c r="G62" s="382"/>
      <c r="H62" s="350"/>
      <c r="I62" s="351"/>
      <c r="J62" s="347"/>
      <c r="K62" s="287"/>
      <c r="L62" s="287">
        <f>IF(OR(C62&lt;&gt;"",C62&lt;&gt;0),VLOOKUP(C62,Utenze!$A$7:$U$107,20,FALSE),0)</f>
        <v>0</v>
      </c>
      <c r="M62" s="287">
        <f>IF(OR(C62&lt;&gt;"",C62&lt;&gt;0),VLOOKUP(C62,Utenze!$A$7:$U$107,21,FALSE),0)</f>
        <v>0</v>
      </c>
      <c r="N62" s="287"/>
      <c r="O62" s="288"/>
      <c r="P62" s="289"/>
      <c r="Q62" s="289"/>
      <c r="R62" s="288"/>
      <c r="S62" s="289"/>
      <c r="T62" s="289"/>
    </row>
    <row r="63" spans="1:20" s="2" customFormat="1" ht="11.25">
      <c r="A63" s="343"/>
      <c r="B63" s="343"/>
      <c r="C63" s="343"/>
      <c r="D63" s="344"/>
      <c r="E63" s="369"/>
      <c r="F63" s="381"/>
      <c r="G63" s="382"/>
      <c r="H63" s="350"/>
      <c r="I63" s="351"/>
      <c r="J63" s="347"/>
      <c r="K63" s="287"/>
      <c r="L63" s="287">
        <f>IF(OR(C63&lt;&gt;"",C63&lt;&gt;0),VLOOKUP(C63,Utenze!$A$7:$U$107,20,FALSE),0)</f>
        <v>0</v>
      </c>
      <c r="M63" s="287">
        <f>IF(OR(C63&lt;&gt;"",C63&lt;&gt;0),VLOOKUP(C63,Utenze!$A$7:$U$107,21,FALSE),0)</f>
        <v>0</v>
      </c>
      <c r="N63" s="287"/>
      <c r="O63" s="288"/>
      <c r="P63" s="289"/>
      <c r="Q63" s="289"/>
      <c r="R63" s="288"/>
      <c r="S63" s="289"/>
      <c r="T63" s="289"/>
    </row>
    <row r="64" spans="1:20" s="2" customFormat="1" ht="11.25">
      <c r="A64" s="343"/>
      <c r="B64" s="343"/>
      <c r="C64" s="343"/>
      <c r="D64" s="344"/>
      <c r="E64" s="369"/>
      <c r="F64" s="381"/>
      <c r="G64" s="382"/>
      <c r="H64" s="350"/>
      <c r="I64" s="351"/>
      <c r="J64" s="347"/>
      <c r="K64" s="287"/>
      <c r="L64" s="287">
        <f>IF(OR(C64&lt;&gt;"",C64&lt;&gt;0),VLOOKUP(C64,Utenze!$A$7:$U$107,20,FALSE),0)</f>
        <v>0</v>
      </c>
      <c r="M64" s="287">
        <f>IF(OR(C64&lt;&gt;"",C64&lt;&gt;0),VLOOKUP(C64,Utenze!$A$7:$U$107,21,FALSE),0)</f>
        <v>0</v>
      </c>
      <c r="N64" s="287"/>
      <c r="O64" s="288"/>
      <c r="P64" s="289"/>
      <c r="Q64" s="289"/>
      <c r="R64" s="288"/>
      <c r="S64" s="289"/>
      <c r="T64" s="289"/>
    </row>
    <row r="65" spans="1:20" s="2" customFormat="1" ht="11.25">
      <c r="A65" s="343"/>
      <c r="B65" s="343"/>
      <c r="C65" s="343"/>
      <c r="D65" s="344"/>
      <c r="E65" s="369"/>
      <c r="F65" s="381"/>
      <c r="G65" s="382"/>
      <c r="H65" s="350"/>
      <c r="I65" s="351"/>
      <c r="J65" s="347"/>
      <c r="K65" s="287"/>
      <c r="L65" s="287">
        <f>IF(OR(C65&lt;&gt;"",C65&lt;&gt;0),VLOOKUP(C65,Utenze!$A$7:$U$107,20,FALSE),0)</f>
        <v>0</v>
      </c>
      <c r="M65" s="287">
        <f>IF(OR(C65&lt;&gt;"",C65&lt;&gt;0),VLOOKUP(C65,Utenze!$A$7:$U$107,21,FALSE),0)</f>
        <v>0</v>
      </c>
      <c r="N65" s="287"/>
      <c r="O65" s="288"/>
      <c r="P65" s="289"/>
      <c r="Q65" s="289"/>
      <c r="R65" s="288"/>
      <c r="S65" s="289"/>
      <c r="T65" s="289"/>
    </row>
    <row r="66" spans="1:20" s="2" customFormat="1" ht="11.25">
      <c r="A66" s="343"/>
      <c r="B66" s="343"/>
      <c r="C66" s="343"/>
      <c r="D66" s="344"/>
      <c r="E66" s="369"/>
      <c r="F66" s="381"/>
      <c r="G66" s="382"/>
      <c r="H66" s="350"/>
      <c r="I66" s="351"/>
      <c r="J66" s="347"/>
      <c r="K66" s="287"/>
      <c r="L66" s="287">
        <f>IF(OR(C66&lt;&gt;"",C66&lt;&gt;0),VLOOKUP(C66,Utenze!$A$7:$U$107,20,FALSE),0)</f>
        <v>0</v>
      </c>
      <c r="M66" s="287">
        <f>IF(OR(C66&lt;&gt;"",C66&lt;&gt;0),VLOOKUP(C66,Utenze!$A$7:$U$107,21,FALSE),0)</f>
        <v>0</v>
      </c>
      <c r="N66" s="287"/>
      <c r="O66" s="288"/>
      <c r="P66" s="289"/>
      <c r="Q66" s="289"/>
      <c r="R66" s="288"/>
      <c r="S66" s="289"/>
      <c r="T66" s="289"/>
    </row>
    <row r="67" spans="1:20" s="2" customFormat="1" ht="11.25">
      <c r="A67" s="343"/>
      <c r="B67" s="343"/>
      <c r="C67" s="343"/>
      <c r="D67" s="344"/>
      <c r="E67" s="369"/>
      <c r="F67" s="381"/>
      <c r="G67" s="382"/>
      <c r="H67" s="350"/>
      <c r="I67" s="351"/>
      <c r="J67" s="347"/>
      <c r="K67" s="287"/>
      <c r="L67" s="287">
        <f>IF(OR(C67&lt;&gt;"",C67&lt;&gt;0),VLOOKUP(C67,Utenze!$A$7:$U$107,20,FALSE),0)</f>
        <v>0</v>
      </c>
      <c r="M67" s="287">
        <f>IF(OR(C67&lt;&gt;"",C67&lt;&gt;0),VLOOKUP(C67,Utenze!$A$7:$U$107,21,FALSE),0)</f>
        <v>0</v>
      </c>
      <c r="N67" s="287"/>
      <c r="O67" s="288"/>
      <c r="P67" s="289"/>
      <c r="Q67" s="289"/>
      <c r="R67" s="288"/>
      <c r="S67" s="289"/>
      <c r="T67" s="289"/>
    </row>
    <row r="68" spans="1:20" s="2" customFormat="1" ht="11.25">
      <c r="A68" s="343"/>
      <c r="B68" s="343"/>
      <c r="C68" s="343"/>
      <c r="D68" s="344"/>
      <c r="E68" s="369"/>
      <c r="F68" s="381"/>
      <c r="G68" s="382"/>
      <c r="H68" s="350"/>
      <c r="I68" s="351"/>
      <c r="J68" s="347"/>
      <c r="K68" s="287"/>
      <c r="L68" s="287">
        <f>IF(OR(C68&lt;&gt;"",C68&lt;&gt;0),VLOOKUP(C68,Utenze!$A$7:$U$107,20,FALSE),0)</f>
        <v>0</v>
      </c>
      <c r="M68" s="287">
        <f>IF(OR(C68&lt;&gt;"",C68&lt;&gt;0),VLOOKUP(C68,Utenze!$A$7:$U$107,21,FALSE),0)</f>
        <v>0</v>
      </c>
      <c r="N68" s="287"/>
      <c r="O68" s="288"/>
      <c r="P68" s="289"/>
      <c r="Q68" s="289"/>
      <c r="R68" s="288"/>
      <c r="S68" s="289"/>
      <c r="T68" s="289"/>
    </row>
    <row r="69" spans="1:20" s="2" customFormat="1" ht="11.25">
      <c r="A69" s="343"/>
      <c r="B69" s="343"/>
      <c r="C69" s="343"/>
      <c r="D69" s="344"/>
      <c r="E69" s="369"/>
      <c r="F69" s="381"/>
      <c r="G69" s="382"/>
      <c r="H69" s="350"/>
      <c r="I69" s="351"/>
      <c r="J69" s="347"/>
      <c r="K69" s="287"/>
      <c r="L69" s="287">
        <f>IF(OR(C69&lt;&gt;"",C69&lt;&gt;0),VLOOKUP(C69,Utenze!$A$7:$U$107,20,FALSE),0)</f>
        <v>0</v>
      </c>
      <c r="M69" s="287">
        <f>IF(OR(C69&lt;&gt;"",C69&lt;&gt;0),VLOOKUP(C69,Utenze!$A$7:$U$107,21,FALSE),0)</f>
        <v>0</v>
      </c>
      <c r="N69" s="287"/>
      <c r="O69" s="288"/>
      <c r="P69" s="289"/>
      <c r="Q69" s="289"/>
      <c r="R69" s="288"/>
      <c r="S69" s="289"/>
      <c r="T69" s="289"/>
    </row>
    <row r="70" spans="1:20" s="2" customFormat="1" ht="11.25">
      <c r="A70" s="343"/>
      <c r="B70" s="343"/>
      <c r="C70" s="343"/>
      <c r="D70" s="344"/>
      <c r="E70" s="369"/>
      <c r="F70" s="381"/>
      <c r="G70" s="382"/>
      <c r="H70" s="350"/>
      <c r="I70" s="351"/>
      <c r="J70" s="347"/>
      <c r="K70" s="287"/>
      <c r="L70" s="287">
        <f>IF(OR(C70&lt;&gt;"",C70&lt;&gt;0),VLOOKUP(C70,Utenze!$A$7:$U$107,20,FALSE),0)</f>
        <v>0</v>
      </c>
      <c r="M70" s="287">
        <f>IF(OR(C70&lt;&gt;"",C70&lt;&gt;0),VLOOKUP(C70,Utenze!$A$7:$U$107,21,FALSE),0)</f>
        <v>0</v>
      </c>
      <c r="N70" s="287"/>
      <c r="O70" s="288"/>
      <c r="P70" s="289"/>
      <c r="Q70" s="289"/>
      <c r="R70" s="288"/>
      <c r="S70" s="289"/>
      <c r="T70" s="289"/>
    </row>
    <row r="71" spans="1:20" s="2" customFormat="1" ht="11.25">
      <c r="A71" s="343"/>
      <c r="B71" s="343"/>
      <c r="C71" s="343"/>
      <c r="D71" s="344"/>
      <c r="E71" s="369"/>
      <c r="F71" s="381"/>
      <c r="G71" s="382"/>
      <c r="H71" s="350"/>
      <c r="I71" s="351"/>
      <c r="J71" s="347"/>
      <c r="K71" s="287"/>
      <c r="L71" s="287">
        <f>IF(OR(C71&lt;&gt;"",C71&lt;&gt;0),VLOOKUP(C71,Utenze!$A$7:$U$107,20,FALSE),0)</f>
        <v>0</v>
      </c>
      <c r="M71" s="287">
        <f>IF(OR(C71&lt;&gt;"",C71&lt;&gt;0),VLOOKUP(C71,Utenze!$A$7:$U$107,21,FALSE),0)</f>
        <v>0</v>
      </c>
      <c r="N71" s="287"/>
      <c r="O71" s="288"/>
      <c r="P71" s="289"/>
      <c r="Q71" s="289"/>
      <c r="R71" s="288"/>
      <c r="S71" s="289"/>
      <c r="T71" s="289"/>
    </row>
    <row r="72" spans="1:20" s="2" customFormat="1" ht="11.25">
      <c r="A72" s="343"/>
      <c r="B72" s="343"/>
      <c r="C72" s="343"/>
      <c r="D72" s="344"/>
      <c r="E72" s="369"/>
      <c r="F72" s="381"/>
      <c r="G72" s="382"/>
      <c r="H72" s="350"/>
      <c r="I72" s="351"/>
      <c r="J72" s="347"/>
      <c r="K72" s="287"/>
      <c r="L72" s="287">
        <f>IF(OR(C72&lt;&gt;"",C72&lt;&gt;0),VLOOKUP(C72,Utenze!$A$7:$U$107,20,FALSE),0)</f>
        <v>0</v>
      </c>
      <c r="M72" s="287">
        <f>IF(OR(C72&lt;&gt;"",C72&lt;&gt;0),VLOOKUP(C72,Utenze!$A$7:$U$107,21,FALSE),0)</f>
        <v>0</v>
      </c>
      <c r="N72" s="287"/>
      <c r="O72" s="288"/>
      <c r="P72" s="289"/>
      <c r="Q72" s="289"/>
      <c r="R72" s="288"/>
      <c r="S72" s="289"/>
      <c r="T72" s="289"/>
    </row>
    <row r="73" spans="1:20" s="2" customFormat="1" ht="11.25">
      <c r="A73" s="343"/>
      <c r="B73" s="343"/>
      <c r="C73" s="343"/>
      <c r="D73" s="344"/>
      <c r="E73" s="369"/>
      <c r="F73" s="381"/>
      <c r="G73" s="382"/>
      <c r="H73" s="350"/>
      <c r="I73" s="351"/>
      <c r="J73" s="347"/>
      <c r="K73" s="287"/>
      <c r="L73" s="287">
        <f>IF(OR(C73&lt;&gt;"",C73&lt;&gt;0),VLOOKUP(C73,Utenze!$A$7:$U$107,20,FALSE),0)</f>
        <v>0</v>
      </c>
      <c r="M73" s="287">
        <f>IF(OR(C73&lt;&gt;"",C73&lt;&gt;0),VLOOKUP(C73,Utenze!$A$7:$U$107,21,FALSE),0)</f>
        <v>0</v>
      </c>
      <c r="N73" s="287"/>
      <c r="O73" s="288"/>
      <c r="P73" s="289"/>
      <c r="Q73" s="289"/>
      <c r="R73" s="288"/>
      <c r="S73" s="289"/>
      <c r="T73" s="289"/>
    </row>
    <row r="74" spans="1:20" s="2" customFormat="1" ht="11.25">
      <c r="A74" s="343"/>
      <c r="B74" s="343"/>
      <c r="C74" s="343"/>
      <c r="D74" s="344"/>
      <c r="E74" s="369"/>
      <c r="F74" s="381"/>
      <c r="G74" s="382"/>
      <c r="H74" s="350"/>
      <c r="I74" s="351"/>
      <c r="J74" s="347"/>
      <c r="K74" s="287"/>
      <c r="L74" s="287">
        <f>IF(OR(C74&lt;&gt;"",C74&lt;&gt;0),VLOOKUP(C74,Utenze!$A$7:$U$107,20,FALSE),0)</f>
        <v>0</v>
      </c>
      <c r="M74" s="287">
        <f>IF(OR(C74&lt;&gt;"",C74&lt;&gt;0),VLOOKUP(C74,Utenze!$A$7:$U$107,21,FALSE),0)</f>
        <v>0</v>
      </c>
      <c r="N74" s="287"/>
      <c r="O74" s="288"/>
      <c r="P74" s="289"/>
      <c r="Q74" s="289"/>
      <c r="R74" s="288"/>
      <c r="S74" s="289"/>
      <c r="T74" s="289"/>
    </row>
    <row r="75" spans="1:20" s="2" customFormat="1" ht="11.25">
      <c r="A75" s="343"/>
      <c r="B75" s="343"/>
      <c r="C75" s="343"/>
      <c r="D75" s="344"/>
      <c r="E75" s="369"/>
      <c r="F75" s="381"/>
      <c r="G75" s="382"/>
      <c r="H75" s="350"/>
      <c r="I75" s="351"/>
      <c r="J75" s="347"/>
      <c r="K75" s="287"/>
      <c r="L75" s="287">
        <f>IF(OR(C75&lt;&gt;"",C75&lt;&gt;0),VLOOKUP(C75,Utenze!$A$7:$U$107,20,FALSE),0)</f>
        <v>0</v>
      </c>
      <c r="M75" s="287">
        <f>IF(OR(C75&lt;&gt;"",C75&lt;&gt;0),VLOOKUP(C75,Utenze!$A$7:$U$107,21,FALSE),0)</f>
        <v>0</v>
      </c>
      <c r="N75" s="287"/>
      <c r="O75" s="288"/>
      <c r="P75" s="289"/>
      <c r="Q75" s="289"/>
      <c r="R75" s="288"/>
      <c r="S75" s="289"/>
      <c r="T75" s="289"/>
    </row>
    <row r="76" spans="1:20" s="2" customFormat="1" ht="11.25">
      <c r="A76" s="343"/>
      <c r="B76" s="343"/>
      <c r="C76" s="343"/>
      <c r="D76" s="344"/>
      <c r="E76" s="369"/>
      <c r="F76" s="381"/>
      <c r="G76" s="382"/>
      <c r="H76" s="350"/>
      <c r="I76" s="351"/>
      <c r="J76" s="347"/>
      <c r="K76" s="287"/>
      <c r="L76" s="287">
        <f>IF(OR(C76&lt;&gt;"",C76&lt;&gt;0),VLOOKUP(C76,Utenze!$A$7:$U$107,20,FALSE),0)</f>
        <v>0</v>
      </c>
      <c r="M76" s="287">
        <f>IF(OR(C76&lt;&gt;"",C76&lt;&gt;0),VLOOKUP(C76,Utenze!$A$7:$U$107,21,FALSE),0)</f>
        <v>0</v>
      </c>
      <c r="N76" s="287"/>
      <c r="O76" s="288"/>
      <c r="P76" s="289"/>
      <c r="Q76" s="289"/>
      <c r="R76" s="288"/>
      <c r="S76" s="289"/>
      <c r="T76" s="289"/>
    </row>
    <row r="77" spans="1:20" s="2" customFormat="1" ht="11.25">
      <c r="A77" s="343"/>
      <c r="B77" s="343"/>
      <c r="C77" s="343"/>
      <c r="D77" s="344"/>
      <c r="E77" s="369"/>
      <c r="F77" s="381"/>
      <c r="G77" s="382"/>
      <c r="H77" s="350"/>
      <c r="I77" s="351"/>
      <c r="J77" s="347"/>
      <c r="K77" s="287"/>
      <c r="L77" s="287">
        <f>IF(OR(C77&lt;&gt;"",C77&lt;&gt;0),VLOOKUP(C77,Utenze!$A$7:$U$107,20,FALSE),0)</f>
        <v>0</v>
      </c>
      <c r="M77" s="287">
        <f>IF(OR(C77&lt;&gt;"",C77&lt;&gt;0),VLOOKUP(C77,Utenze!$A$7:$U$107,21,FALSE),0)</f>
        <v>0</v>
      </c>
      <c r="N77" s="287"/>
      <c r="O77" s="288"/>
      <c r="P77" s="289"/>
      <c r="Q77" s="289"/>
      <c r="R77" s="288"/>
      <c r="S77" s="289"/>
      <c r="T77" s="289"/>
    </row>
    <row r="78" spans="1:20" s="2" customFormat="1" ht="11.25">
      <c r="A78" s="343"/>
      <c r="B78" s="343"/>
      <c r="C78" s="343"/>
      <c r="D78" s="344"/>
      <c r="E78" s="369"/>
      <c r="F78" s="381"/>
      <c r="G78" s="382"/>
      <c r="H78" s="350"/>
      <c r="I78" s="351"/>
      <c r="J78" s="347"/>
      <c r="K78" s="287"/>
      <c r="L78" s="287">
        <f>IF(OR(C78&lt;&gt;"",C78&lt;&gt;0),VLOOKUP(C78,Utenze!$A$7:$U$107,20,FALSE),0)</f>
        <v>0</v>
      </c>
      <c r="M78" s="287">
        <f>IF(OR(C78&lt;&gt;"",C78&lt;&gt;0),VLOOKUP(C78,Utenze!$A$7:$U$107,21,FALSE),0)</f>
        <v>0</v>
      </c>
      <c r="N78" s="287"/>
      <c r="O78" s="288"/>
      <c r="P78" s="289"/>
      <c r="Q78" s="289"/>
      <c r="R78" s="288"/>
      <c r="S78" s="289"/>
      <c r="T78" s="289"/>
    </row>
    <row r="79" spans="1:20" s="2" customFormat="1" ht="11.25">
      <c r="A79" s="343"/>
      <c r="B79" s="343"/>
      <c r="C79" s="343"/>
      <c r="D79" s="344"/>
      <c r="E79" s="369"/>
      <c r="F79" s="381"/>
      <c r="G79" s="382"/>
      <c r="H79" s="350"/>
      <c r="I79" s="351"/>
      <c r="J79" s="347"/>
      <c r="K79" s="287"/>
      <c r="L79" s="287">
        <f>IF(OR(C79&lt;&gt;"",C79&lt;&gt;0),VLOOKUP(C79,Utenze!$A$7:$U$107,20,FALSE),0)</f>
        <v>0</v>
      </c>
      <c r="M79" s="287">
        <f>IF(OR(C79&lt;&gt;"",C79&lt;&gt;0),VLOOKUP(C79,Utenze!$A$7:$U$107,21,FALSE),0)</f>
        <v>0</v>
      </c>
      <c r="N79" s="287"/>
      <c r="O79" s="288"/>
      <c r="P79" s="289"/>
      <c r="Q79" s="289"/>
      <c r="R79" s="288"/>
      <c r="S79" s="289"/>
      <c r="T79" s="289"/>
    </row>
    <row r="80" spans="1:20" s="2" customFormat="1" ht="11.25">
      <c r="A80" s="343"/>
      <c r="B80" s="343"/>
      <c r="C80" s="343"/>
      <c r="D80" s="344"/>
      <c r="E80" s="369"/>
      <c r="F80" s="381"/>
      <c r="G80" s="382"/>
      <c r="H80" s="350"/>
      <c r="I80" s="351"/>
      <c r="J80" s="347"/>
      <c r="K80" s="287"/>
      <c r="L80" s="287">
        <f>IF(OR(C80&lt;&gt;"",C80&lt;&gt;0),VLOOKUP(C80,Utenze!$A$7:$U$107,20,FALSE),0)</f>
        <v>0</v>
      </c>
      <c r="M80" s="287">
        <f>IF(OR(C80&lt;&gt;"",C80&lt;&gt;0),VLOOKUP(C80,Utenze!$A$7:$U$107,21,FALSE),0)</f>
        <v>0</v>
      </c>
      <c r="N80" s="287"/>
      <c r="O80" s="288"/>
      <c r="P80" s="289"/>
      <c r="Q80" s="289"/>
      <c r="R80" s="288"/>
      <c r="S80" s="289"/>
      <c r="T80" s="289"/>
    </row>
    <row r="81" spans="1:20" s="2" customFormat="1" ht="11.25">
      <c r="A81" s="343"/>
      <c r="B81" s="343"/>
      <c r="C81" s="343"/>
      <c r="D81" s="344"/>
      <c r="E81" s="369"/>
      <c r="F81" s="381"/>
      <c r="G81" s="382"/>
      <c r="H81" s="350"/>
      <c r="I81" s="351"/>
      <c r="J81" s="347"/>
      <c r="K81" s="287"/>
      <c r="L81" s="287">
        <f>IF(OR(C81&lt;&gt;"",C81&lt;&gt;0),VLOOKUP(C81,Utenze!$A$7:$U$107,20,FALSE),0)</f>
        <v>0</v>
      </c>
      <c r="M81" s="287">
        <f>IF(OR(C81&lt;&gt;"",C81&lt;&gt;0),VLOOKUP(C81,Utenze!$A$7:$U$107,21,FALSE),0)</f>
        <v>0</v>
      </c>
      <c r="N81" s="287"/>
      <c r="O81" s="288"/>
      <c r="P81" s="289"/>
      <c r="Q81" s="289"/>
      <c r="R81" s="288"/>
      <c r="S81" s="289"/>
      <c r="T81" s="289"/>
    </row>
    <row r="82" spans="1:20" s="2" customFormat="1" ht="11.25">
      <c r="A82" s="343"/>
      <c r="B82" s="343"/>
      <c r="C82" s="343"/>
      <c r="D82" s="344"/>
      <c r="E82" s="369"/>
      <c r="F82" s="381"/>
      <c r="G82" s="382"/>
      <c r="H82" s="350"/>
      <c r="I82" s="351"/>
      <c r="J82" s="347"/>
      <c r="K82" s="287"/>
      <c r="L82" s="287">
        <f>IF(OR(C82&lt;&gt;"",C82&lt;&gt;0),VLOOKUP(C82,Utenze!$A$7:$U$107,20,FALSE),0)</f>
        <v>0</v>
      </c>
      <c r="M82" s="287">
        <f>IF(OR(C82&lt;&gt;"",C82&lt;&gt;0),VLOOKUP(C82,Utenze!$A$7:$U$107,21,FALSE),0)</f>
        <v>0</v>
      </c>
      <c r="N82" s="287"/>
      <c r="O82" s="288"/>
      <c r="P82" s="289"/>
      <c r="Q82" s="289"/>
      <c r="R82" s="288"/>
      <c r="S82" s="289"/>
      <c r="T82" s="289"/>
    </row>
    <row r="83" spans="1:20" s="2" customFormat="1" ht="11.25">
      <c r="A83" s="343"/>
      <c r="B83" s="343"/>
      <c r="C83" s="343"/>
      <c r="D83" s="344"/>
      <c r="E83" s="369" t="s">
        <v>131</v>
      </c>
      <c r="F83" s="381"/>
      <c r="G83" s="382"/>
      <c r="H83" s="350"/>
      <c r="I83" s="351"/>
      <c r="J83" s="347"/>
      <c r="K83" s="287"/>
      <c r="L83" s="287">
        <f>IF(OR(C83&lt;&gt;"",C83&lt;&gt;0),VLOOKUP(C83,Utenze!$A$7:$U$107,20,FALSE),0)</f>
        <v>0</v>
      </c>
      <c r="M83" s="287">
        <f>IF(OR(C83&lt;&gt;"",C83&lt;&gt;0),VLOOKUP(C83,Utenze!$A$7:$U$107,21,FALSE),0)</f>
        <v>0</v>
      </c>
      <c r="N83" s="287"/>
      <c r="O83" s="288"/>
      <c r="P83" s="289"/>
      <c r="Q83" s="289"/>
      <c r="R83" s="288"/>
      <c r="S83" s="289"/>
      <c r="T83" s="289"/>
    </row>
    <row r="84" spans="1:20" s="2" customFormat="1" ht="11.25">
      <c r="A84" s="343"/>
      <c r="B84" s="343"/>
      <c r="C84" s="343"/>
      <c r="D84" s="344"/>
      <c r="E84" s="369" t="s">
        <v>131</v>
      </c>
      <c r="F84" s="381"/>
      <c r="G84" s="382"/>
      <c r="H84" s="350"/>
      <c r="I84" s="351"/>
      <c r="J84" s="347"/>
      <c r="K84" s="287"/>
      <c r="L84" s="287">
        <f>IF(OR(C84&lt;&gt;"",C84&lt;&gt;0),VLOOKUP(C84,Utenze!$A$7:$U$107,20,FALSE),0)</f>
        <v>0</v>
      </c>
      <c r="M84" s="287">
        <f>IF(OR(C84&lt;&gt;"",C84&lt;&gt;0),VLOOKUP(C84,Utenze!$A$7:$U$107,21,FALSE),0)</f>
        <v>0</v>
      </c>
      <c r="N84" s="287"/>
      <c r="O84" s="288"/>
      <c r="P84" s="289"/>
      <c r="Q84" s="289"/>
      <c r="R84" s="288"/>
      <c r="S84" s="289"/>
      <c r="T84" s="289"/>
    </row>
    <row r="85" spans="1:20" s="2" customFormat="1" ht="11.25">
      <c r="A85" s="343"/>
      <c r="B85" s="343"/>
      <c r="C85" s="343"/>
      <c r="D85" s="344"/>
      <c r="E85" s="369" t="s">
        <v>131</v>
      </c>
      <c r="F85" s="381"/>
      <c r="G85" s="382"/>
      <c r="H85" s="350"/>
      <c r="I85" s="351"/>
      <c r="J85" s="347"/>
      <c r="K85" s="287"/>
      <c r="L85" s="287">
        <f>IF(OR(C85&lt;&gt;"",C85&lt;&gt;0),VLOOKUP(C85,Utenze!$A$7:$U$107,20,FALSE),0)</f>
        <v>0</v>
      </c>
      <c r="M85" s="287">
        <f>IF(OR(C85&lt;&gt;"",C85&lt;&gt;0),VLOOKUP(C85,Utenze!$A$7:$U$107,21,FALSE),0)</f>
        <v>0</v>
      </c>
      <c r="N85" s="287"/>
      <c r="O85" s="288"/>
      <c r="P85" s="289"/>
      <c r="Q85" s="289"/>
      <c r="R85" s="288"/>
      <c r="S85" s="289"/>
      <c r="T85" s="289"/>
    </row>
    <row r="86" spans="1:20" s="2" customFormat="1" ht="11.25">
      <c r="A86" s="343"/>
      <c r="B86" s="343"/>
      <c r="C86" s="343"/>
      <c r="D86" s="344"/>
      <c r="E86" s="369" t="s">
        <v>131</v>
      </c>
      <c r="F86" s="381"/>
      <c r="G86" s="382"/>
      <c r="H86" s="350"/>
      <c r="I86" s="351"/>
      <c r="J86" s="347"/>
      <c r="K86" s="287"/>
      <c r="L86" s="287">
        <f>IF(OR(C86&lt;&gt;"",C86&lt;&gt;0),VLOOKUP(C86,Utenze!$A$7:$U$107,20,FALSE),0)</f>
        <v>0</v>
      </c>
      <c r="M86" s="287">
        <f>IF(OR(C86&lt;&gt;"",C86&lt;&gt;0),VLOOKUP(C86,Utenze!$A$7:$U$107,21,FALSE),0)</f>
        <v>0</v>
      </c>
      <c r="N86" s="287"/>
      <c r="O86" s="288"/>
      <c r="P86" s="289"/>
      <c r="Q86" s="289"/>
      <c r="R86" s="288"/>
      <c r="S86" s="289"/>
      <c r="T86" s="289"/>
    </row>
    <row r="87" spans="1:20" s="2" customFormat="1" ht="11.25">
      <c r="A87" s="343"/>
      <c r="B87" s="343"/>
      <c r="C87" s="343"/>
      <c r="D87" s="344"/>
      <c r="E87" s="369" t="s">
        <v>131</v>
      </c>
      <c r="F87" s="381"/>
      <c r="G87" s="382"/>
      <c r="H87" s="350"/>
      <c r="I87" s="351"/>
      <c r="J87" s="347"/>
      <c r="K87" s="287"/>
      <c r="L87" s="287">
        <f>IF(OR(C87&lt;&gt;"",C87&lt;&gt;0),VLOOKUP(C87,Utenze!$A$7:$U$107,20,FALSE),0)</f>
        <v>0</v>
      </c>
      <c r="M87" s="287">
        <f>IF(OR(C87&lt;&gt;"",C87&lt;&gt;0),VLOOKUP(C87,Utenze!$A$7:$U$107,21,FALSE),0)</f>
        <v>0</v>
      </c>
      <c r="N87" s="287"/>
      <c r="O87" s="288"/>
      <c r="P87" s="289"/>
      <c r="Q87" s="289"/>
      <c r="R87" s="288"/>
      <c r="S87" s="289"/>
      <c r="T87" s="289"/>
    </row>
    <row r="88" spans="1:20" s="2" customFormat="1" ht="11.25">
      <c r="A88" s="343"/>
      <c r="B88" s="343"/>
      <c r="C88" s="343"/>
      <c r="D88" s="344"/>
      <c r="E88" s="369" t="s">
        <v>131</v>
      </c>
      <c r="F88" s="381"/>
      <c r="G88" s="382"/>
      <c r="H88" s="350"/>
      <c r="I88" s="351"/>
      <c r="J88" s="347"/>
      <c r="K88" s="287"/>
      <c r="L88" s="287">
        <f>IF(OR(C88&lt;&gt;"",C88&lt;&gt;0),VLOOKUP(C88,Utenze!$A$7:$U$107,20,FALSE),0)</f>
        <v>0</v>
      </c>
      <c r="M88" s="287">
        <f>IF(OR(C88&lt;&gt;"",C88&lt;&gt;0),VLOOKUP(C88,Utenze!$A$7:$U$107,21,FALSE),0)</f>
        <v>0</v>
      </c>
      <c r="N88" s="287"/>
      <c r="O88" s="288"/>
      <c r="P88" s="289"/>
      <c r="Q88" s="289"/>
      <c r="R88" s="288"/>
      <c r="S88" s="289"/>
      <c r="T88" s="289"/>
    </row>
    <row r="89" spans="1:20" s="2" customFormat="1" ht="11.25">
      <c r="A89" s="343"/>
      <c r="B89" s="343"/>
      <c r="C89" s="343"/>
      <c r="D89" s="344"/>
      <c r="E89" s="369" t="s">
        <v>131</v>
      </c>
      <c r="F89" s="381"/>
      <c r="G89" s="382"/>
      <c r="H89" s="350"/>
      <c r="I89" s="351"/>
      <c r="J89" s="347"/>
      <c r="K89" s="287"/>
      <c r="L89" s="287">
        <f>IF(OR(C89&lt;&gt;"",C89&lt;&gt;0),VLOOKUP(C89,Utenze!$A$7:$U$107,20,FALSE),0)</f>
        <v>0</v>
      </c>
      <c r="M89" s="287">
        <f>IF(OR(C89&lt;&gt;"",C89&lt;&gt;0),VLOOKUP(C89,Utenze!$A$7:$U$107,21,FALSE),0)</f>
        <v>0</v>
      </c>
      <c r="N89" s="287"/>
      <c r="O89" s="288"/>
      <c r="P89" s="289"/>
      <c r="Q89" s="289"/>
      <c r="R89" s="288"/>
      <c r="S89" s="289"/>
      <c r="T89" s="289"/>
    </row>
    <row r="90" spans="1:20" s="2" customFormat="1" ht="11.25">
      <c r="A90" s="343"/>
      <c r="B90" s="343"/>
      <c r="C90" s="343"/>
      <c r="D90" s="344"/>
      <c r="E90" s="369" t="s">
        <v>131</v>
      </c>
      <c r="F90" s="381"/>
      <c r="G90" s="382"/>
      <c r="H90" s="350"/>
      <c r="I90" s="351"/>
      <c r="J90" s="347"/>
      <c r="K90" s="287"/>
      <c r="L90" s="287">
        <f>IF(OR(C90&lt;&gt;"",C90&lt;&gt;0),VLOOKUP(C90,Utenze!$A$7:$U$107,20,FALSE),0)</f>
        <v>0</v>
      </c>
      <c r="M90" s="287">
        <f>IF(OR(C90&lt;&gt;"",C90&lt;&gt;0),VLOOKUP(C90,Utenze!$A$7:$U$107,21,FALSE),0)</f>
        <v>0</v>
      </c>
      <c r="N90" s="287"/>
      <c r="O90" s="288"/>
      <c r="P90" s="289"/>
      <c r="Q90" s="289"/>
      <c r="R90" s="288"/>
      <c r="S90" s="289"/>
      <c r="T90" s="289"/>
    </row>
    <row r="91" spans="1:20" s="2" customFormat="1" ht="11.25">
      <c r="A91" s="343"/>
      <c r="B91" s="343"/>
      <c r="C91" s="343"/>
      <c r="D91" s="344"/>
      <c r="E91" s="369" t="s">
        <v>131</v>
      </c>
      <c r="F91" s="381"/>
      <c r="G91" s="382"/>
      <c r="H91" s="350"/>
      <c r="I91" s="351"/>
      <c r="J91" s="347"/>
      <c r="K91" s="287"/>
      <c r="L91" s="287">
        <f>IF(OR(C91&lt;&gt;"",C91&lt;&gt;0),VLOOKUP(C91,Utenze!$A$7:$U$107,20,FALSE),0)</f>
        <v>0</v>
      </c>
      <c r="M91" s="287">
        <f>IF(OR(C91&lt;&gt;"",C91&lt;&gt;0),VLOOKUP(C91,Utenze!$A$7:$U$107,21,FALSE),0)</f>
        <v>0</v>
      </c>
      <c r="N91" s="287"/>
      <c r="O91" s="288"/>
      <c r="P91" s="289"/>
      <c r="Q91" s="289"/>
      <c r="R91" s="288"/>
      <c r="S91" s="289"/>
      <c r="T91" s="289"/>
    </row>
    <row r="92" spans="1:20" s="2" customFormat="1" ht="11.25">
      <c r="A92" s="343"/>
      <c r="B92" s="343"/>
      <c r="C92" s="343"/>
      <c r="D92" s="344"/>
      <c r="E92" s="369" t="s">
        <v>131</v>
      </c>
      <c r="F92" s="381"/>
      <c r="G92" s="382"/>
      <c r="H92" s="350"/>
      <c r="I92" s="351"/>
      <c r="J92" s="347"/>
      <c r="K92" s="287"/>
      <c r="L92" s="287">
        <f>IF(OR(C92&lt;&gt;"",C92&lt;&gt;0),VLOOKUP(C92,Utenze!$A$7:$U$107,20,FALSE),0)</f>
        <v>0</v>
      </c>
      <c r="M92" s="287">
        <f>IF(OR(C92&lt;&gt;"",C92&lt;&gt;0),VLOOKUP(C92,Utenze!$A$7:$U$107,21,FALSE),0)</f>
        <v>0</v>
      </c>
      <c r="N92" s="287"/>
      <c r="O92" s="288"/>
      <c r="P92" s="289"/>
      <c r="Q92" s="289"/>
      <c r="R92" s="288"/>
      <c r="S92" s="289"/>
      <c r="T92" s="289"/>
    </row>
    <row r="93" spans="1:20" s="2" customFormat="1" ht="11.25">
      <c r="A93" s="343"/>
      <c r="B93" s="343"/>
      <c r="C93" s="343"/>
      <c r="D93" s="344"/>
      <c r="E93" s="369" t="s">
        <v>131</v>
      </c>
      <c r="F93" s="381"/>
      <c r="G93" s="382"/>
      <c r="H93" s="350"/>
      <c r="I93" s="351"/>
      <c r="J93" s="347"/>
      <c r="K93" s="287"/>
      <c r="L93" s="287">
        <f>IF(OR(C93&lt;&gt;"",C93&lt;&gt;0),VLOOKUP(C93,Utenze!$A$7:$U$107,20,FALSE),0)</f>
        <v>0</v>
      </c>
      <c r="M93" s="287">
        <f>IF(OR(C93&lt;&gt;"",C93&lt;&gt;0),VLOOKUP(C93,Utenze!$A$7:$U$107,21,FALSE),0)</f>
        <v>0</v>
      </c>
      <c r="N93" s="287"/>
      <c r="O93" s="288"/>
      <c r="P93" s="289"/>
      <c r="Q93" s="289"/>
      <c r="R93" s="288"/>
      <c r="S93" s="289"/>
      <c r="T93" s="289"/>
    </row>
    <row r="94" spans="1:20" s="2" customFormat="1" ht="11.25">
      <c r="A94" s="343"/>
      <c r="B94" s="343"/>
      <c r="C94" s="343"/>
      <c r="D94" s="344"/>
      <c r="E94" s="369" t="s">
        <v>131</v>
      </c>
      <c r="F94" s="381"/>
      <c r="G94" s="382"/>
      <c r="H94" s="350"/>
      <c r="I94" s="351"/>
      <c r="J94" s="347"/>
      <c r="K94" s="287"/>
      <c r="L94" s="287">
        <f>IF(OR(C94&lt;&gt;"",C94&lt;&gt;0),VLOOKUP(C94,Utenze!$A$7:$U$107,20,FALSE),0)</f>
        <v>0</v>
      </c>
      <c r="M94" s="287">
        <f>IF(OR(C94&lt;&gt;"",C94&lt;&gt;0),VLOOKUP(C94,Utenze!$A$7:$U$107,21,FALSE),0)</f>
        <v>0</v>
      </c>
      <c r="N94" s="287"/>
      <c r="O94" s="288"/>
      <c r="P94" s="289"/>
      <c r="Q94" s="289"/>
      <c r="R94" s="288"/>
      <c r="S94" s="289"/>
      <c r="T94" s="289"/>
    </row>
    <row r="95" spans="1:20" s="2" customFormat="1" ht="11.25">
      <c r="A95" s="343"/>
      <c r="B95" s="343"/>
      <c r="C95" s="343"/>
      <c r="D95" s="344"/>
      <c r="E95" s="369" t="s">
        <v>131</v>
      </c>
      <c r="F95" s="381"/>
      <c r="G95" s="382"/>
      <c r="H95" s="350"/>
      <c r="I95" s="351"/>
      <c r="J95" s="347"/>
      <c r="K95" s="287"/>
      <c r="L95" s="287">
        <f>IF(OR(C95&lt;&gt;"",C95&lt;&gt;0),VLOOKUP(C95,Utenze!$A$7:$U$107,20,FALSE),0)</f>
        <v>0</v>
      </c>
      <c r="M95" s="287">
        <f>IF(OR(C95&lt;&gt;"",C95&lt;&gt;0),VLOOKUP(C95,Utenze!$A$7:$U$107,21,FALSE),0)</f>
        <v>0</v>
      </c>
      <c r="N95" s="287"/>
      <c r="O95" s="288"/>
      <c r="P95" s="289"/>
      <c r="Q95" s="289"/>
      <c r="R95" s="288"/>
      <c r="S95" s="289"/>
      <c r="T95" s="289"/>
    </row>
    <row r="96" spans="1:20" s="2" customFormat="1" ht="11.25">
      <c r="A96" s="343"/>
      <c r="B96" s="343"/>
      <c r="C96" s="343"/>
      <c r="D96" s="344"/>
      <c r="E96" s="369" t="s">
        <v>131</v>
      </c>
      <c r="F96" s="381"/>
      <c r="G96" s="382"/>
      <c r="H96" s="350"/>
      <c r="I96" s="351"/>
      <c r="J96" s="347"/>
      <c r="K96" s="287"/>
      <c r="L96" s="287">
        <f>IF(OR(C96&lt;&gt;"",C96&lt;&gt;0),VLOOKUP(C96,Utenze!$A$7:$U$107,20,FALSE),0)</f>
        <v>0</v>
      </c>
      <c r="M96" s="287">
        <f>IF(OR(C96&lt;&gt;"",C96&lt;&gt;0),VLOOKUP(C96,Utenze!$A$7:$U$107,21,FALSE),0)</f>
        <v>0</v>
      </c>
      <c r="N96" s="287"/>
      <c r="O96" s="288"/>
      <c r="P96" s="289"/>
      <c r="Q96" s="289"/>
      <c r="R96" s="288"/>
      <c r="S96" s="289"/>
      <c r="T96" s="289"/>
    </row>
    <row r="97" spans="1:20" s="2" customFormat="1" ht="11.25">
      <c r="A97" s="343"/>
      <c r="B97" s="343"/>
      <c r="C97" s="343"/>
      <c r="D97" s="344"/>
      <c r="E97" s="369" t="s">
        <v>131</v>
      </c>
      <c r="F97" s="381"/>
      <c r="G97" s="382"/>
      <c r="H97" s="350"/>
      <c r="I97" s="351"/>
      <c r="J97" s="347"/>
      <c r="K97" s="287"/>
      <c r="L97" s="287">
        <f>IF(OR(C97&lt;&gt;"",C97&lt;&gt;0),VLOOKUP(C97,Utenze!$A$7:$U$107,20,FALSE),0)</f>
        <v>0</v>
      </c>
      <c r="M97" s="287">
        <f>IF(OR(C97&lt;&gt;"",C97&lt;&gt;0),VLOOKUP(C97,Utenze!$A$7:$U$107,21,FALSE),0)</f>
        <v>0</v>
      </c>
      <c r="N97" s="287"/>
      <c r="O97" s="288"/>
      <c r="P97" s="289"/>
      <c r="Q97" s="289"/>
      <c r="R97" s="288"/>
      <c r="S97" s="289"/>
      <c r="T97" s="289"/>
    </row>
    <row r="98" spans="1:20" s="2" customFormat="1" ht="11.25">
      <c r="A98" s="343"/>
      <c r="B98" s="343"/>
      <c r="C98" s="343"/>
      <c r="D98" s="344"/>
      <c r="E98" s="369" t="s">
        <v>131</v>
      </c>
      <c r="F98" s="381"/>
      <c r="G98" s="382"/>
      <c r="H98" s="350"/>
      <c r="I98" s="351"/>
      <c r="J98" s="347"/>
      <c r="K98" s="287"/>
      <c r="L98" s="287">
        <f>IF(OR(C98&lt;&gt;"",C98&lt;&gt;0),VLOOKUP(C98,Utenze!$A$7:$U$107,20,FALSE),0)</f>
        <v>0</v>
      </c>
      <c r="M98" s="287">
        <f>IF(OR(C98&lt;&gt;"",C98&lt;&gt;0),VLOOKUP(C98,Utenze!$A$7:$U$107,21,FALSE),0)</f>
        <v>0</v>
      </c>
      <c r="N98" s="287"/>
      <c r="O98" s="288"/>
      <c r="P98" s="289"/>
      <c r="Q98" s="289"/>
      <c r="R98" s="288"/>
      <c r="S98" s="289"/>
      <c r="T98" s="289"/>
    </row>
    <row r="99" spans="1:20" s="2" customFormat="1" ht="11.25">
      <c r="A99" s="343"/>
      <c r="B99" s="343"/>
      <c r="C99" s="343"/>
      <c r="D99" s="344"/>
      <c r="E99" s="369" t="s">
        <v>131</v>
      </c>
      <c r="F99" s="381"/>
      <c r="G99" s="382"/>
      <c r="H99" s="350"/>
      <c r="I99" s="351"/>
      <c r="J99" s="347"/>
      <c r="K99" s="287"/>
      <c r="L99" s="287">
        <f>IF(OR(C99&lt;&gt;"",C99&lt;&gt;0),VLOOKUP(C99,Utenze!$A$7:$U$107,20,FALSE),0)</f>
        <v>0</v>
      </c>
      <c r="M99" s="287">
        <f>IF(OR(C99&lt;&gt;"",C99&lt;&gt;0),VLOOKUP(C99,Utenze!$A$7:$U$107,21,FALSE),0)</f>
        <v>0</v>
      </c>
      <c r="N99" s="287"/>
      <c r="O99" s="288"/>
      <c r="P99" s="289"/>
      <c r="Q99" s="289"/>
      <c r="R99" s="288"/>
      <c r="S99" s="289"/>
      <c r="T99" s="289"/>
    </row>
    <row r="100" spans="1:20" s="2" customFormat="1" ht="11.25">
      <c r="A100" s="343"/>
      <c r="B100" s="343"/>
      <c r="C100" s="343"/>
      <c r="D100" s="344"/>
      <c r="E100" s="369" t="s">
        <v>131</v>
      </c>
      <c r="F100" s="381"/>
      <c r="G100" s="382"/>
      <c r="H100" s="350"/>
      <c r="I100" s="351"/>
      <c r="J100" s="347"/>
      <c r="K100" s="287"/>
      <c r="L100" s="287">
        <f>IF(OR(C100&lt;&gt;"",C100&lt;&gt;0),VLOOKUP(C100,Utenze!$A$7:$U$107,20,FALSE),0)</f>
        <v>0</v>
      </c>
      <c r="M100" s="287">
        <f>IF(OR(C100&lt;&gt;"",C100&lt;&gt;0),VLOOKUP(C100,Utenze!$A$7:$U$107,21,FALSE),0)</f>
        <v>0</v>
      </c>
      <c r="N100" s="287"/>
      <c r="O100" s="288"/>
      <c r="P100" s="289"/>
      <c r="Q100" s="289"/>
      <c r="R100" s="288"/>
      <c r="S100" s="289"/>
      <c r="T100" s="289"/>
    </row>
    <row r="101" spans="1:20" s="2" customFormat="1" ht="11.25">
      <c r="A101" s="343"/>
      <c r="B101" s="343"/>
      <c r="C101" s="343"/>
      <c r="D101" s="344"/>
      <c r="E101" s="369" t="s">
        <v>131</v>
      </c>
      <c r="F101" s="381"/>
      <c r="G101" s="382"/>
      <c r="H101" s="350"/>
      <c r="I101" s="351"/>
      <c r="J101" s="347"/>
      <c r="K101" s="287"/>
      <c r="L101" s="287">
        <f>IF(OR(C101&lt;&gt;"",C101&lt;&gt;0),VLOOKUP(C101,Utenze!$A$7:$U$107,20,FALSE),0)</f>
        <v>0</v>
      </c>
      <c r="M101" s="287">
        <f>IF(OR(C101&lt;&gt;"",C101&lt;&gt;0),VLOOKUP(C101,Utenze!$A$7:$U$107,21,FALSE),0)</f>
        <v>0</v>
      </c>
      <c r="N101" s="287"/>
      <c r="O101" s="288"/>
      <c r="P101" s="289"/>
      <c r="Q101" s="289"/>
      <c r="R101" s="288"/>
      <c r="S101" s="289"/>
      <c r="T101" s="289"/>
    </row>
    <row r="102" spans="1:20" s="2" customFormat="1" ht="11.25">
      <c r="A102" s="343"/>
      <c r="B102" s="343"/>
      <c r="C102" s="343"/>
      <c r="D102" s="344"/>
      <c r="E102" s="369" t="s">
        <v>131</v>
      </c>
      <c r="F102" s="381"/>
      <c r="G102" s="382"/>
      <c r="H102" s="350"/>
      <c r="I102" s="351"/>
      <c r="J102" s="347"/>
      <c r="K102" s="287"/>
      <c r="L102" s="287">
        <f>IF(OR(C102&lt;&gt;"",C102&lt;&gt;0),VLOOKUP(C102,Utenze!$A$7:$U$107,20,FALSE),0)</f>
        <v>0</v>
      </c>
      <c r="M102" s="287">
        <f>IF(OR(C102&lt;&gt;"",C102&lt;&gt;0),VLOOKUP(C102,Utenze!$A$7:$U$107,21,FALSE),0)</f>
        <v>0</v>
      </c>
      <c r="N102" s="287"/>
      <c r="O102" s="288"/>
      <c r="P102" s="289"/>
      <c r="Q102" s="289"/>
      <c r="R102" s="288"/>
      <c r="S102" s="289"/>
      <c r="T102" s="289"/>
    </row>
    <row r="103" spans="1:20" s="2" customFormat="1" ht="11.25">
      <c r="A103" s="343"/>
      <c r="B103" s="343"/>
      <c r="C103" s="343"/>
      <c r="D103" s="344"/>
      <c r="E103" s="369" t="s">
        <v>131</v>
      </c>
      <c r="F103" s="381"/>
      <c r="G103" s="382"/>
      <c r="H103" s="350"/>
      <c r="I103" s="351"/>
      <c r="J103" s="347"/>
      <c r="K103" s="287"/>
      <c r="L103" s="287">
        <f>IF(OR(C103&lt;&gt;"",C103&lt;&gt;0),VLOOKUP(C103,Utenze!$A$7:$U$107,20,FALSE),0)</f>
        <v>0</v>
      </c>
      <c r="M103" s="287">
        <f>IF(OR(C103&lt;&gt;"",C103&lt;&gt;0),VLOOKUP(C103,Utenze!$A$7:$U$107,21,FALSE),0)</f>
        <v>0</v>
      </c>
      <c r="N103" s="287"/>
      <c r="O103" s="288"/>
      <c r="P103" s="289"/>
      <c r="Q103" s="289"/>
      <c r="R103" s="288"/>
      <c r="S103" s="289"/>
      <c r="T103" s="289"/>
    </row>
    <row r="104" spans="1:20" s="2" customFormat="1" ht="11.25">
      <c r="A104" s="343"/>
      <c r="B104" s="343"/>
      <c r="C104" s="343"/>
      <c r="D104" s="344"/>
      <c r="E104" s="369" t="s">
        <v>131</v>
      </c>
      <c r="F104" s="381"/>
      <c r="G104" s="382"/>
      <c r="H104" s="350"/>
      <c r="I104" s="351"/>
      <c r="J104" s="347"/>
      <c r="K104" s="287"/>
      <c r="L104" s="287">
        <f>IF(OR(C104&lt;&gt;"",C104&lt;&gt;0),VLOOKUP(C104,Utenze!$A$7:$U$107,20,FALSE),0)</f>
        <v>0</v>
      </c>
      <c r="M104" s="287">
        <f>IF(OR(C104&lt;&gt;"",C104&lt;&gt;0),VLOOKUP(C104,Utenze!$A$7:$U$107,21,FALSE),0)</f>
        <v>0</v>
      </c>
      <c r="N104" s="287"/>
      <c r="O104" s="288"/>
      <c r="P104" s="289"/>
      <c r="Q104" s="289"/>
      <c r="R104" s="288"/>
      <c r="S104" s="289"/>
      <c r="T104" s="289"/>
    </row>
    <row r="105" spans="1:20" s="2" customFormat="1" ht="11.25">
      <c r="A105" s="343"/>
      <c r="B105" s="343"/>
      <c r="C105" s="343"/>
      <c r="D105" s="344"/>
      <c r="E105" s="369" t="s">
        <v>131</v>
      </c>
      <c r="F105" s="381"/>
      <c r="G105" s="382"/>
      <c r="H105" s="350"/>
      <c r="I105" s="351"/>
      <c r="J105" s="347"/>
      <c r="K105" s="287"/>
      <c r="L105" s="287">
        <f>IF(OR(C105&lt;&gt;"",C105&lt;&gt;0),VLOOKUP(C105,Utenze!$A$7:$U$107,20,FALSE),0)</f>
        <v>0</v>
      </c>
      <c r="M105" s="287">
        <f>IF(OR(C105&lt;&gt;"",C105&lt;&gt;0),VLOOKUP(C105,Utenze!$A$7:$U$107,21,FALSE),0)</f>
        <v>0</v>
      </c>
      <c r="N105" s="287"/>
      <c r="O105" s="288"/>
      <c r="P105" s="289"/>
      <c r="Q105" s="289"/>
      <c r="R105" s="288"/>
      <c r="S105" s="289"/>
      <c r="T105" s="289"/>
    </row>
    <row r="106" spans="1:20" s="2" customFormat="1" ht="11.25">
      <c r="A106" s="343"/>
      <c r="B106" s="343"/>
      <c r="C106" s="343"/>
      <c r="D106" s="344"/>
      <c r="E106" s="369" t="s">
        <v>131</v>
      </c>
      <c r="F106" s="381"/>
      <c r="G106" s="382"/>
      <c r="H106" s="350"/>
      <c r="I106" s="351"/>
      <c r="J106" s="347"/>
      <c r="L106" s="287">
        <f>IF(OR(C106&lt;&gt;"",C106&lt;&gt;0),VLOOKUP(C106,Utenze!$A$7:$U$107,20,FALSE),0)</f>
        <v>0</v>
      </c>
      <c r="M106" s="287">
        <f>IF(OR(C106&lt;&gt;"",C106&lt;&gt;0),VLOOKUP(C106,Utenze!$A$7:$U$107,21,FALSE),0)</f>
        <v>0</v>
      </c>
      <c r="O106" s="288"/>
      <c r="P106" s="289"/>
      <c r="Q106" s="289"/>
      <c r="R106" s="288"/>
      <c r="S106" s="289"/>
      <c r="T106" s="289"/>
    </row>
    <row r="107" spans="1:20" s="2" customFormat="1" ht="11.25">
      <c r="A107" s="343"/>
      <c r="B107" s="343"/>
      <c r="C107" s="343"/>
      <c r="D107" s="344"/>
      <c r="E107" s="369" t="s">
        <v>131</v>
      </c>
      <c r="F107" s="381"/>
      <c r="G107" s="382"/>
      <c r="H107" s="350"/>
      <c r="I107" s="351"/>
      <c r="J107" s="347"/>
      <c r="L107" s="287">
        <f>IF(OR(C107&lt;&gt;"",C107&lt;&gt;0),VLOOKUP(C107,Utenze!$A$7:$U$107,20,FALSE),0)</f>
        <v>0</v>
      </c>
      <c r="M107" s="287">
        <f>IF(OR(C107&lt;&gt;"",C107&lt;&gt;0),VLOOKUP(C107,Utenze!$A$7:$U$107,21,FALSE),0)</f>
        <v>0</v>
      </c>
      <c r="O107" s="288"/>
      <c r="P107" s="289"/>
      <c r="Q107" s="289"/>
      <c r="R107" s="288"/>
      <c r="S107" s="289"/>
      <c r="T107" s="289"/>
    </row>
    <row r="108" spans="1:20" s="2" customFormat="1" ht="11.25">
      <c r="A108" s="383"/>
      <c r="B108" s="343"/>
      <c r="C108" s="343"/>
      <c r="D108" s="344"/>
      <c r="E108" s="369" t="s">
        <v>131</v>
      </c>
      <c r="F108" s="381"/>
      <c r="G108" s="382"/>
      <c r="H108" s="350"/>
      <c r="I108" s="351"/>
      <c r="J108" s="347"/>
      <c r="L108" s="287">
        <f>IF(OR(C108&lt;&gt;"",C108&lt;&gt;0),VLOOKUP(C108,Utenze!$A$7:$U$107,20,FALSE),0)</f>
        <v>0</v>
      </c>
      <c r="M108" s="287">
        <f>IF(OR(C108&lt;&gt;"",C108&lt;&gt;0),VLOOKUP(C108,Utenze!$A$7:$U$107,21,FALSE),0)</f>
        <v>0</v>
      </c>
      <c r="O108" s="288"/>
      <c r="P108" s="289"/>
      <c r="Q108" s="289"/>
      <c r="R108" s="288"/>
      <c r="S108" s="289"/>
      <c r="T108" s="289"/>
    </row>
    <row r="109" spans="1:20" s="2" customFormat="1" ht="11.25">
      <c r="A109" s="343"/>
      <c r="B109" s="343"/>
      <c r="C109" s="343"/>
      <c r="D109" s="344"/>
      <c r="E109" s="369" t="s">
        <v>131</v>
      </c>
      <c r="F109" s="381"/>
      <c r="G109" s="382"/>
      <c r="H109" s="350"/>
      <c r="I109" s="351"/>
      <c r="J109" s="347"/>
      <c r="L109" s="287">
        <f>IF(OR(C109&lt;&gt;"",C109&lt;&gt;0),VLOOKUP(C109,Utenze!$A$7:$U$107,20,FALSE),0)</f>
        <v>0</v>
      </c>
      <c r="M109" s="287">
        <f>IF(OR(C109&lt;&gt;"",C109&lt;&gt;0),VLOOKUP(C109,Utenze!$A$7:$U$107,21,FALSE),0)</f>
        <v>0</v>
      </c>
      <c r="O109" s="288"/>
      <c r="P109" s="289"/>
      <c r="Q109" s="289"/>
      <c r="R109" s="288"/>
      <c r="S109" s="289"/>
      <c r="T109" s="289"/>
    </row>
    <row r="110" spans="1:20" s="2" customFormat="1" ht="11.25">
      <c r="A110" s="343"/>
      <c r="B110" s="343"/>
      <c r="C110" s="343"/>
      <c r="D110" s="344"/>
      <c r="E110" s="369" t="s">
        <v>131</v>
      </c>
      <c r="F110" s="381"/>
      <c r="G110" s="382"/>
      <c r="H110" s="350"/>
      <c r="I110" s="351"/>
      <c r="J110" s="347"/>
      <c r="L110" s="287">
        <f>IF(OR(C110&lt;&gt;"",C110&lt;&gt;0),VLOOKUP(C110,Utenze!$A$7:$U$107,20,FALSE),0)</f>
        <v>0</v>
      </c>
      <c r="M110" s="287">
        <f>IF(OR(C110&lt;&gt;"",C110&lt;&gt;0),VLOOKUP(C110,Utenze!$A$7:$U$107,21,FALSE),0)</f>
        <v>0</v>
      </c>
      <c r="O110" s="288"/>
      <c r="P110" s="289"/>
      <c r="Q110" s="289"/>
      <c r="R110" s="288"/>
      <c r="S110" s="289"/>
      <c r="T110" s="289"/>
    </row>
    <row r="111" spans="1:20" s="2" customFormat="1" ht="11.25">
      <c r="A111" s="343"/>
      <c r="B111" s="343"/>
      <c r="C111" s="343"/>
      <c r="D111" s="344"/>
      <c r="E111" s="369" t="s">
        <v>131</v>
      </c>
      <c r="F111" s="381"/>
      <c r="G111" s="382"/>
      <c r="H111" s="350"/>
      <c r="I111" s="351"/>
      <c r="J111" s="347"/>
      <c r="L111" s="287">
        <f>IF(OR(C111&lt;&gt;"",C111&lt;&gt;0),VLOOKUP(C111,Utenze!$A$7:$U$107,20,FALSE),0)</f>
        <v>0</v>
      </c>
      <c r="M111" s="287">
        <f>IF(OR(C111&lt;&gt;"",C111&lt;&gt;0),VLOOKUP(C111,Utenze!$A$7:$U$107,21,FALSE),0)</f>
        <v>0</v>
      </c>
      <c r="O111" s="288"/>
      <c r="P111" s="289"/>
      <c r="Q111" s="289"/>
      <c r="R111" s="288"/>
      <c r="S111" s="289"/>
      <c r="T111" s="289"/>
    </row>
    <row r="112" spans="1:20" s="2" customFormat="1" ht="11.25">
      <c r="A112" s="306"/>
      <c r="B112" s="306"/>
      <c r="C112" s="306"/>
      <c r="D112" s="317"/>
      <c r="E112" s="328"/>
      <c r="F112" s="299"/>
      <c r="G112" s="326"/>
      <c r="H112" s="323"/>
      <c r="I112" s="320"/>
      <c r="J112" s="290"/>
      <c r="L112" s="287">
        <f>IF(OR(C112&lt;&gt;"",C112&lt;&gt;0),VLOOKUP(C112,Utenze!$A$7:$U$107,17,FALSE),0)</f>
        <v>0</v>
      </c>
      <c r="M112" s="287">
        <f>IF(OR(C112&lt;&gt;"",C112&lt;&gt;0),VLOOKUP(C112,Utenze!$A$7:$U$107,18,FALSE),0)</f>
        <v>0</v>
      </c>
      <c r="O112" s="288"/>
      <c r="P112" s="289"/>
      <c r="Q112" s="289"/>
      <c r="R112" s="288"/>
      <c r="S112" s="289"/>
      <c r="T112" s="289"/>
    </row>
    <row r="113" spans="1:20" s="2" customFormat="1" ht="11.25">
      <c r="A113" s="306"/>
      <c r="B113" s="306"/>
      <c r="C113" s="306"/>
      <c r="D113" s="317"/>
      <c r="E113" s="328"/>
      <c r="F113" s="299"/>
      <c r="G113" s="326"/>
      <c r="H113" s="323"/>
      <c r="I113" s="320"/>
      <c r="J113" s="290"/>
      <c r="L113" s="287">
        <f>IF(OR(C113&lt;&gt;"",C113&lt;&gt;0),VLOOKUP(C113,Utenze!$A$7:$U$107,17,FALSE),0)</f>
        <v>0</v>
      </c>
      <c r="M113" s="287">
        <f>IF(OR(C113&lt;&gt;"",C113&lt;&gt;0),VLOOKUP(C113,Utenze!$A$7:$U$107,18,FALSE),0)</f>
        <v>0</v>
      </c>
      <c r="O113" s="288"/>
      <c r="P113" s="289"/>
      <c r="Q113" s="289"/>
      <c r="R113" s="288"/>
      <c r="S113" s="289"/>
      <c r="T113" s="289"/>
    </row>
    <row r="114" spans="1:20" s="2" customFormat="1" ht="11.25">
      <c r="A114" s="306"/>
      <c r="B114" s="306"/>
      <c r="C114" s="306"/>
      <c r="D114" s="317"/>
      <c r="E114" s="328"/>
      <c r="F114" s="299"/>
      <c r="G114" s="326"/>
      <c r="H114" s="323"/>
      <c r="I114" s="320"/>
      <c r="J114" s="290"/>
      <c r="L114" s="287">
        <f>IF(OR(C114&lt;&gt;"",C114&lt;&gt;0),VLOOKUP(C114,Utenze!$A$7:$U$107,17,FALSE),0)</f>
        <v>0</v>
      </c>
      <c r="M114" s="287">
        <f>IF(OR(C114&lt;&gt;"",C114&lt;&gt;0),VLOOKUP(C114,Utenze!$A$7:$U$107,18,FALSE),0)</f>
        <v>0</v>
      </c>
      <c r="O114" s="288"/>
      <c r="P114" s="289"/>
      <c r="Q114" s="289"/>
      <c r="R114" s="288"/>
      <c r="S114" s="289"/>
      <c r="T114" s="289"/>
    </row>
    <row r="115" spans="1:20" s="2" customFormat="1" ht="11.25">
      <c r="A115" s="306"/>
      <c r="B115" s="306"/>
      <c r="C115" s="306"/>
      <c r="D115" s="317"/>
      <c r="E115" s="328"/>
      <c r="F115" s="299"/>
      <c r="G115" s="326"/>
      <c r="H115" s="323"/>
      <c r="I115" s="320"/>
      <c r="J115" s="290"/>
      <c r="L115" s="287">
        <f>IF(OR(C115&lt;&gt;"",C115&lt;&gt;0),VLOOKUP(C115,Utenze!$A$7:$U$107,17,FALSE),0)</f>
        <v>0</v>
      </c>
      <c r="M115" s="287">
        <f>IF(OR(C115&lt;&gt;"",C115&lt;&gt;0),VLOOKUP(C115,Utenze!$A$7:$U$107,18,FALSE),0)</f>
        <v>0</v>
      </c>
      <c r="O115" s="288"/>
      <c r="P115" s="289"/>
      <c r="Q115" s="289"/>
      <c r="R115" s="288"/>
      <c r="S115" s="289"/>
      <c r="T115" s="289"/>
    </row>
    <row r="116" spans="1:20" s="2" customFormat="1" ht="11.25">
      <c r="A116" s="306"/>
      <c r="B116" s="306"/>
      <c r="C116" s="306"/>
      <c r="D116" s="317"/>
      <c r="E116" s="328"/>
      <c r="F116" s="299"/>
      <c r="G116" s="326"/>
      <c r="H116" s="323"/>
      <c r="I116" s="320"/>
      <c r="J116" s="290"/>
      <c r="L116" s="287">
        <f>IF(OR(C116&lt;&gt;"",C116&lt;&gt;0),VLOOKUP(C116,Utenze!$A$7:$U$107,17,FALSE),0)</f>
        <v>0</v>
      </c>
      <c r="M116" s="287">
        <f>IF(OR(C116&lt;&gt;"",C116&lt;&gt;0),VLOOKUP(C116,Utenze!$A$7:$U$107,18,FALSE),0)</f>
        <v>0</v>
      </c>
      <c r="O116" s="288"/>
      <c r="P116" s="289"/>
      <c r="Q116" s="289"/>
      <c r="R116" s="288"/>
      <c r="S116" s="289"/>
      <c r="T116" s="289"/>
    </row>
    <row r="117" spans="1:20" s="2" customFormat="1" ht="11.25">
      <c r="A117" s="306"/>
      <c r="B117" s="306"/>
      <c r="C117" s="306"/>
      <c r="D117" s="317"/>
      <c r="E117" s="328"/>
      <c r="F117" s="299"/>
      <c r="G117" s="326"/>
      <c r="H117" s="323"/>
      <c r="I117" s="320"/>
      <c r="J117" s="290"/>
      <c r="L117" s="287">
        <f>IF(OR(C117&lt;&gt;"",C117&lt;&gt;0),VLOOKUP(C117,Utenze!$A$7:$U$107,17,FALSE),0)</f>
        <v>0</v>
      </c>
      <c r="M117" s="287">
        <f>IF(OR(C117&lt;&gt;"",C117&lt;&gt;0),VLOOKUP(C117,Utenze!$A$7:$U$107,18,FALSE),0)</f>
        <v>0</v>
      </c>
      <c r="O117" s="288"/>
      <c r="P117" s="289"/>
      <c r="Q117" s="289"/>
      <c r="R117" s="288"/>
      <c r="S117" s="289"/>
      <c r="T117" s="289"/>
    </row>
    <row r="118" spans="1:20" s="2" customFormat="1" ht="11.25">
      <c r="A118" s="306"/>
      <c r="B118" s="306"/>
      <c r="C118" s="306"/>
      <c r="D118" s="317"/>
      <c r="E118" s="328"/>
      <c r="F118" s="299"/>
      <c r="G118" s="326"/>
      <c r="H118" s="323"/>
      <c r="I118" s="320"/>
      <c r="J118" s="290"/>
      <c r="L118" s="287">
        <f>IF(OR(C118&lt;&gt;"",C118&lt;&gt;0),VLOOKUP(C118,Utenze!$A$7:$U$107,17,FALSE),0)</f>
        <v>0</v>
      </c>
      <c r="M118" s="287">
        <f>IF(OR(C118&lt;&gt;"",C118&lt;&gt;0),VLOOKUP(C118,Utenze!$A$7:$U$107,18,FALSE),0)</f>
        <v>0</v>
      </c>
      <c r="O118" s="288"/>
      <c r="P118" s="289"/>
      <c r="Q118" s="289"/>
      <c r="R118" s="288"/>
      <c r="S118" s="289"/>
      <c r="T118" s="289"/>
    </row>
    <row r="119" spans="1:20" s="2" customFormat="1" ht="11.25">
      <c r="A119" s="306"/>
      <c r="B119" s="306"/>
      <c r="C119" s="306"/>
      <c r="D119" s="317"/>
      <c r="E119" s="328"/>
      <c r="F119" s="299"/>
      <c r="G119" s="326"/>
      <c r="H119" s="323"/>
      <c r="I119" s="320"/>
      <c r="J119" s="290"/>
      <c r="L119" s="287">
        <f>IF(OR(C119&lt;&gt;"",C119&lt;&gt;0),VLOOKUP(C119,Utenze!$A$7:$U$107,17,FALSE),0)</f>
        <v>0</v>
      </c>
      <c r="M119" s="287">
        <f>IF(OR(C119&lt;&gt;"",C119&lt;&gt;0),VLOOKUP(C119,Utenze!$A$7:$U$107,18,FALSE),0)</f>
        <v>0</v>
      </c>
      <c r="O119" s="288"/>
      <c r="P119" s="289"/>
      <c r="Q119" s="289"/>
      <c r="R119" s="288"/>
      <c r="S119" s="289"/>
      <c r="T119" s="289"/>
    </row>
    <row r="120" spans="1:20" s="2" customFormat="1" ht="11.25">
      <c r="A120" s="306"/>
      <c r="B120" s="306"/>
      <c r="C120" s="306"/>
      <c r="D120" s="317"/>
      <c r="E120" s="328"/>
      <c r="F120" s="299"/>
      <c r="G120" s="326"/>
      <c r="H120" s="323"/>
      <c r="I120" s="320"/>
      <c r="J120" s="290"/>
      <c r="L120" s="287">
        <f>IF(OR(C120&lt;&gt;"",C120&lt;&gt;0),VLOOKUP(C120,Utenze!$A$7:$U$107,17,FALSE),0)</f>
        <v>0</v>
      </c>
      <c r="M120" s="287">
        <f>IF(OR(C120&lt;&gt;"",C120&lt;&gt;0),VLOOKUP(C120,Utenze!$A$7:$U$107,18,FALSE),0)</f>
        <v>0</v>
      </c>
      <c r="O120" s="288"/>
      <c r="P120" s="289"/>
      <c r="Q120" s="289"/>
      <c r="R120" s="288"/>
      <c r="S120" s="289"/>
      <c r="T120" s="289"/>
    </row>
    <row r="121" spans="1:20" s="2" customFormat="1" ht="11.25">
      <c r="A121" s="306"/>
      <c r="B121" s="306"/>
      <c r="C121" s="306"/>
      <c r="D121" s="317"/>
      <c r="E121" s="328"/>
      <c r="F121" s="299"/>
      <c r="G121" s="326"/>
      <c r="H121" s="323"/>
      <c r="I121" s="320"/>
      <c r="J121" s="290"/>
      <c r="L121" s="287">
        <f>IF(OR(C121&lt;&gt;"",C121&lt;&gt;0),VLOOKUP(C121,Utenze!$A$7:$U$107,17,FALSE),0)</f>
        <v>0</v>
      </c>
      <c r="M121" s="287">
        <f>IF(OR(C121&lt;&gt;"",C121&lt;&gt;0),VLOOKUP(C121,Utenze!$A$7:$U$107,18,FALSE),0)</f>
        <v>0</v>
      </c>
      <c r="O121" s="288"/>
      <c r="P121" s="289"/>
      <c r="Q121" s="289"/>
      <c r="R121" s="288"/>
      <c r="S121" s="289"/>
      <c r="T121" s="289"/>
    </row>
    <row r="122" spans="1:20" s="2" customFormat="1" ht="11.25">
      <c r="A122" s="306"/>
      <c r="B122" s="306"/>
      <c r="C122" s="306"/>
      <c r="D122" s="317"/>
      <c r="E122" s="328"/>
      <c r="F122" s="299"/>
      <c r="G122" s="326"/>
      <c r="H122" s="323"/>
      <c r="I122" s="320"/>
      <c r="J122" s="290"/>
      <c r="L122" s="287">
        <f>IF(OR(C122&lt;&gt;"",C122&lt;&gt;0),VLOOKUP(C122,Utenze!$A$7:$U$107,17,FALSE),0)</f>
        <v>0</v>
      </c>
      <c r="M122" s="287">
        <f>IF(OR(C122&lt;&gt;"",C122&lt;&gt;0),VLOOKUP(C122,Utenze!$A$7:$U$107,18,FALSE),0)</f>
        <v>0</v>
      </c>
      <c r="O122" s="288"/>
      <c r="P122" s="289"/>
      <c r="Q122" s="289"/>
      <c r="R122" s="288"/>
      <c r="S122" s="289"/>
      <c r="T122" s="289"/>
    </row>
    <row r="123" spans="1:20" s="2" customFormat="1" ht="11.25">
      <c r="A123" s="306"/>
      <c r="B123" s="306"/>
      <c r="C123" s="306"/>
      <c r="D123" s="317"/>
      <c r="E123" s="328"/>
      <c r="F123" s="299"/>
      <c r="G123" s="326"/>
      <c r="H123" s="323"/>
      <c r="I123" s="320"/>
      <c r="J123" s="290"/>
      <c r="L123" s="287">
        <f>IF(OR(C123&lt;&gt;"",C123&lt;&gt;0),VLOOKUP(C123,Utenze!$A$7:$U$107,17,FALSE),0)</f>
        <v>0</v>
      </c>
      <c r="M123" s="287">
        <f>IF(OR(C123&lt;&gt;"",C123&lt;&gt;0),VLOOKUP(C123,Utenze!$A$7:$U$107,18,FALSE),0)</f>
        <v>0</v>
      </c>
      <c r="O123" s="288"/>
      <c r="P123" s="289"/>
      <c r="Q123" s="289"/>
      <c r="R123" s="288"/>
      <c r="S123" s="289"/>
      <c r="T123" s="289"/>
    </row>
    <row r="124" spans="1:20" s="2" customFormat="1" ht="11.25">
      <c r="A124" s="306"/>
      <c r="B124" s="306"/>
      <c r="C124" s="306"/>
      <c r="D124" s="317"/>
      <c r="E124" s="328"/>
      <c r="F124" s="299"/>
      <c r="G124" s="326"/>
      <c r="H124" s="323"/>
      <c r="I124" s="320"/>
      <c r="J124" s="290"/>
      <c r="L124" s="287">
        <f>IF(OR(C124&lt;&gt;"",C124&lt;&gt;0),VLOOKUP(C124,Utenze!$A$7:$U$107,17,FALSE),0)</f>
        <v>0</v>
      </c>
      <c r="M124" s="287">
        <f>IF(OR(C124&lt;&gt;"",C124&lt;&gt;0),VLOOKUP(C124,Utenze!$A$7:$U$107,18,FALSE),0)</f>
        <v>0</v>
      </c>
      <c r="O124" s="288"/>
      <c r="P124" s="289"/>
      <c r="Q124" s="289"/>
      <c r="R124" s="288"/>
      <c r="S124" s="289"/>
      <c r="T124" s="289"/>
    </row>
    <row r="125" spans="1:20" s="2" customFormat="1" ht="11.25">
      <c r="A125" s="306"/>
      <c r="B125" s="306"/>
      <c r="C125" s="306"/>
      <c r="D125" s="317"/>
      <c r="E125" s="328"/>
      <c r="F125" s="299"/>
      <c r="G125" s="326"/>
      <c r="H125" s="323"/>
      <c r="I125" s="320"/>
      <c r="J125" s="290"/>
      <c r="L125" s="287">
        <f>IF(OR(C125&lt;&gt;"",C125&lt;&gt;0),VLOOKUP(C125,Utenze!$A$7:$U$107,17,FALSE),0)</f>
        <v>0</v>
      </c>
      <c r="M125" s="287">
        <f>IF(OR(C125&lt;&gt;"",C125&lt;&gt;0),VLOOKUP(C125,Utenze!$A$7:$U$107,18,FALSE),0)</f>
        <v>0</v>
      </c>
      <c r="O125" s="288"/>
      <c r="P125" s="289"/>
      <c r="Q125" s="289"/>
      <c r="R125" s="288"/>
      <c r="S125" s="289"/>
      <c r="T125" s="289"/>
    </row>
    <row r="126" spans="1:20" s="2" customFormat="1" ht="11.25">
      <c r="A126" s="306"/>
      <c r="B126" s="306"/>
      <c r="C126" s="306"/>
      <c r="D126" s="317"/>
      <c r="E126" s="328"/>
      <c r="F126" s="299"/>
      <c r="G126" s="326"/>
      <c r="H126" s="323"/>
      <c r="I126" s="320"/>
      <c r="J126" s="290"/>
      <c r="L126" s="287">
        <f>IF(OR(C126&lt;&gt;"",C126&lt;&gt;0),VLOOKUP(C126,Utenze!$A$7:$U$107,17,FALSE),0)</f>
        <v>0</v>
      </c>
      <c r="M126" s="287">
        <f>IF(OR(C126&lt;&gt;"",C126&lt;&gt;0),VLOOKUP(C126,Utenze!$A$7:$U$107,18,FALSE),0)</f>
        <v>0</v>
      </c>
      <c r="O126" s="288"/>
      <c r="P126" s="289"/>
      <c r="Q126" s="289"/>
      <c r="R126" s="288"/>
      <c r="S126" s="289"/>
      <c r="T126" s="289"/>
    </row>
    <row r="127" spans="1:20" s="2" customFormat="1" ht="11.25">
      <c r="A127" s="306"/>
      <c r="B127" s="306"/>
      <c r="C127" s="306"/>
      <c r="D127" s="317"/>
      <c r="E127" s="328"/>
      <c r="F127" s="299"/>
      <c r="G127" s="326"/>
      <c r="H127" s="323"/>
      <c r="I127" s="320"/>
      <c r="J127" s="290"/>
      <c r="L127" s="287">
        <f>IF(OR(C127&lt;&gt;"",C127&lt;&gt;0),VLOOKUP(C127,Utenze!$A$7:$U$107,17,FALSE),0)</f>
        <v>0</v>
      </c>
      <c r="M127" s="287">
        <f>IF(OR(C127&lt;&gt;"",C127&lt;&gt;0),VLOOKUP(C127,Utenze!$A$7:$U$107,18,FALSE),0)</f>
        <v>0</v>
      </c>
      <c r="O127" s="288"/>
      <c r="P127" s="289"/>
      <c r="Q127" s="289"/>
      <c r="R127" s="288"/>
      <c r="S127" s="289"/>
      <c r="T127" s="289"/>
    </row>
    <row r="128" spans="1:20" s="2" customFormat="1" ht="11.25">
      <c r="A128" s="306"/>
      <c r="B128" s="306"/>
      <c r="C128" s="306"/>
      <c r="D128" s="317"/>
      <c r="E128" s="328"/>
      <c r="F128" s="299"/>
      <c r="G128" s="326"/>
      <c r="H128" s="323"/>
      <c r="I128" s="320"/>
      <c r="J128" s="290"/>
      <c r="L128" s="287">
        <f>IF(OR(C128&lt;&gt;"",C128&lt;&gt;0),VLOOKUP(C128,Utenze!$A$7:$U$107,17,FALSE),0)</f>
        <v>0</v>
      </c>
      <c r="M128" s="287">
        <f>IF(OR(C128&lt;&gt;"",C128&lt;&gt;0),VLOOKUP(C128,Utenze!$A$7:$U$107,18,FALSE),0)</f>
        <v>0</v>
      </c>
      <c r="O128" s="288"/>
      <c r="P128" s="289"/>
      <c r="Q128" s="289"/>
      <c r="R128" s="288"/>
      <c r="S128" s="289"/>
      <c r="T128" s="289"/>
    </row>
    <row r="129" spans="1:20" s="2" customFormat="1" ht="11.25">
      <c r="A129" s="306"/>
      <c r="B129" s="306"/>
      <c r="C129" s="306"/>
      <c r="D129" s="317"/>
      <c r="E129" s="328"/>
      <c r="F129" s="299"/>
      <c r="G129" s="326"/>
      <c r="H129" s="323"/>
      <c r="I129" s="320"/>
      <c r="J129" s="290"/>
      <c r="L129" s="287">
        <f>IF(OR(C129&lt;&gt;"",C129&lt;&gt;0),VLOOKUP(C129,Utenze!$A$7:$U$107,17,FALSE),0)</f>
        <v>0</v>
      </c>
      <c r="M129" s="287">
        <f>IF(OR(C129&lt;&gt;"",C129&lt;&gt;0),VLOOKUP(C129,Utenze!$A$7:$U$107,18,FALSE),0)</f>
        <v>0</v>
      </c>
      <c r="O129" s="288"/>
      <c r="P129" s="289"/>
      <c r="Q129" s="289"/>
      <c r="R129" s="288"/>
      <c r="S129" s="289"/>
      <c r="T129" s="289"/>
    </row>
    <row r="130" spans="1:20" s="2" customFormat="1" ht="11.25">
      <c r="A130" s="306"/>
      <c r="B130" s="306"/>
      <c r="C130" s="306"/>
      <c r="D130" s="317"/>
      <c r="E130" s="328"/>
      <c r="F130" s="299"/>
      <c r="G130" s="326"/>
      <c r="H130" s="323"/>
      <c r="I130" s="320"/>
      <c r="J130" s="290"/>
      <c r="L130" s="287">
        <f>IF(OR(C130&lt;&gt;"",C130&lt;&gt;0),VLOOKUP(C130,Utenze!$A$7:$U$107,17,FALSE),0)</f>
        <v>0</v>
      </c>
      <c r="M130" s="287">
        <f>IF(OR(C130&lt;&gt;"",C130&lt;&gt;0),VLOOKUP(C130,Utenze!$A$7:$U$107,18,FALSE),0)</f>
        <v>0</v>
      </c>
      <c r="O130" s="288"/>
      <c r="P130" s="289"/>
      <c r="Q130" s="289"/>
      <c r="R130" s="288"/>
      <c r="S130" s="289"/>
      <c r="T130" s="289"/>
    </row>
    <row r="131" spans="1:20" s="2" customFormat="1" ht="11.25">
      <c r="A131" s="306"/>
      <c r="B131" s="306"/>
      <c r="C131" s="306"/>
      <c r="D131" s="317"/>
      <c r="E131" s="328"/>
      <c r="F131" s="299"/>
      <c r="G131" s="326"/>
      <c r="H131" s="323"/>
      <c r="I131" s="320"/>
      <c r="J131" s="290"/>
      <c r="L131" s="287">
        <f>IF(OR(C131&lt;&gt;"",C131&lt;&gt;0),VLOOKUP(C131,Utenze!$A$7:$U$107,17,FALSE),0)</f>
        <v>0</v>
      </c>
      <c r="M131" s="287">
        <f>IF(OR(C131&lt;&gt;"",C131&lt;&gt;0),VLOOKUP(C131,Utenze!$A$7:$U$107,18,FALSE),0)</f>
        <v>0</v>
      </c>
      <c r="O131" s="288"/>
      <c r="P131" s="289"/>
      <c r="Q131" s="289"/>
      <c r="R131" s="288"/>
      <c r="S131" s="289"/>
      <c r="T131" s="289"/>
    </row>
    <row r="132" spans="1:20" s="2" customFormat="1" ht="11.25">
      <c r="A132" s="306"/>
      <c r="B132" s="306"/>
      <c r="C132" s="306"/>
      <c r="D132" s="317"/>
      <c r="E132" s="328"/>
      <c r="F132" s="299"/>
      <c r="G132" s="326"/>
      <c r="H132" s="323"/>
      <c r="I132" s="320"/>
      <c r="J132" s="290"/>
      <c r="L132" s="287">
        <f>IF(OR(C132&lt;&gt;"",C132&lt;&gt;0),VLOOKUP(C132,Utenze!$A$7:$U$107,17,FALSE),0)</f>
        <v>0</v>
      </c>
      <c r="M132" s="287">
        <f>IF(OR(C132&lt;&gt;"",C132&lt;&gt;0),VLOOKUP(C132,Utenze!$A$7:$U$107,18,FALSE),0)</f>
        <v>0</v>
      </c>
      <c r="O132" s="288"/>
      <c r="P132" s="289"/>
      <c r="Q132" s="289"/>
      <c r="R132" s="288"/>
      <c r="S132" s="289"/>
      <c r="T132" s="289"/>
    </row>
    <row r="133" spans="1:20" s="2" customFormat="1" ht="11.25">
      <c r="A133" s="306"/>
      <c r="B133" s="306"/>
      <c r="C133" s="306"/>
      <c r="D133" s="317"/>
      <c r="E133" s="328"/>
      <c r="F133" s="299"/>
      <c r="G133" s="326"/>
      <c r="H133" s="323"/>
      <c r="I133" s="320"/>
      <c r="J133" s="290"/>
      <c r="L133" s="287">
        <f>IF(OR(C133&lt;&gt;"",C133&lt;&gt;0),VLOOKUP(C133,Utenze!$A$7:$U$107,17,FALSE),0)</f>
        <v>0</v>
      </c>
      <c r="M133" s="287">
        <f>IF(OR(C133&lt;&gt;"",C133&lt;&gt;0),VLOOKUP(C133,Utenze!$A$7:$U$107,18,FALSE),0)</f>
        <v>0</v>
      </c>
      <c r="O133" s="288"/>
      <c r="P133" s="289"/>
      <c r="Q133" s="289"/>
      <c r="R133" s="288"/>
      <c r="S133" s="289"/>
      <c r="T133" s="289"/>
    </row>
    <row r="134" spans="1:20" s="2" customFormat="1" ht="11.25">
      <c r="A134" s="306"/>
      <c r="B134" s="306"/>
      <c r="C134" s="306"/>
      <c r="D134" s="317"/>
      <c r="E134" s="328"/>
      <c r="F134" s="299"/>
      <c r="G134" s="326"/>
      <c r="H134" s="323"/>
      <c r="I134" s="320"/>
      <c r="J134" s="290"/>
      <c r="L134" s="287">
        <f>IF(OR(C134&lt;&gt;"",C134&lt;&gt;0),VLOOKUP(C134,Utenze!$A$7:$U$107,17,FALSE),0)</f>
        <v>0</v>
      </c>
      <c r="M134" s="287">
        <f>IF(OR(C134&lt;&gt;"",C134&lt;&gt;0),VLOOKUP(C134,Utenze!$A$7:$U$107,18,FALSE),0)</f>
        <v>0</v>
      </c>
      <c r="O134" s="288"/>
      <c r="P134" s="289"/>
      <c r="Q134" s="289"/>
      <c r="R134" s="288"/>
      <c r="S134" s="289"/>
      <c r="T134" s="289"/>
    </row>
    <row r="135" spans="1:20" s="2" customFormat="1" ht="11.25">
      <c r="A135" s="306"/>
      <c r="B135" s="306"/>
      <c r="C135" s="306"/>
      <c r="D135" s="317"/>
      <c r="E135" s="328"/>
      <c r="F135" s="299"/>
      <c r="G135" s="326"/>
      <c r="H135" s="323"/>
      <c r="I135" s="320"/>
      <c r="J135" s="290"/>
      <c r="L135" s="287">
        <f>IF(OR(C135&lt;&gt;"",C135&lt;&gt;0),VLOOKUP(C135,Utenze!$A$7:$U$107,17,FALSE),0)</f>
        <v>0</v>
      </c>
      <c r="M135" s="287">
        <f>IF(OR(C135&lt;&gt;"",C135&lt;&gt;0),VLOOKUP(C135,Utenze!$A$7:$U$107,18,FALSE),0)</f>
        <v>0</v>
      </c>
      <c r="O135" s="288"/>
      <c r="P135" s="289"/>
      <c r="Q135" s="289"/>
      <c r="R135" s="288"/>
      <c r="S135" s="289"/>
      <c r="T135" s="289"/>
    </row>
    <row r="136" spans="1:20" s="2" customFormat="1" ht="11.25">
      <c r="A136" s="306"/>
      <c r="B136" s="306"/>
      <c r="C136" s="306"/>
      <c r="D136" s="317"/>
      <c r="E136" s="328"/>
      <c r="F136" s="299"/>
      <c r="G136" s="326"/>
      <c r="H136" s="323"/>
      <c r="I136" s="320"/>
      <c r="J136" s="290"/>
      <c r="L136" s="287">
        <f>IF(OR(C136&lt;&gt;"",C136&lt;&gt;0),VLOOKUP(C136,Utenze!$A$7:$U$107,17,FALSE),0)</f>
        <v>0</v>
      </c>
      <c r="M136" s="287">
        <f>IF(OR(C136&lt;&gt;"",C136&lt;&gt;0),VLOOKUP(C136,Utenze!$A$7:$U$107,18,FALSE),0)</f>
        <v>0</v>
      </c>
      <c r="O136" s="288"/>
      <c r="P136" s="289"/>
      <c r="Q136" s="289"/>
      <c r="R136" s="288"/>
      <c r="S136" s="289"/>
      <c r="T136" s="289"/>
    </row>
    <row r="137" spans="1:20" s="2" customFormat="1" ht="11.25">
      <c r="A137" s="306"/>
      <c r="B137" s="306"/>
      <c r="C137" s="306"/>
      <c r="D137" s="317"/>
      <c r="E137" s="328"/>
      <c r="F137" s="299"/>
      <c r="G137" s="326"/>
      <c r="H137" s="323"/>
      <c r="I137" s="320"/>
      <c r="J137" s="290"/>
      <c r="L137" s="287">
        <f>IF(OR(C137&lt;&gt;"",C137&lt;&gt;0),VLOOKUP(C137,Utenze!$A$7:$U$107,17,FALSE),0)</f>
        <v>0</v>
      </c>
      <c r="M137" s="287">
        <f>IF(OR(C137&lt;&gt;"",C137&lt;&gt;0),VLOOKUP(C137,Utenze!$A$7:$U$107,18,FALSE),0)</f>
        <v>0</v>
      </c>
      <c r="O137" s="288"/>
      <c r="P137" s="289"/>
      <c r="Q137" s="289"/>
      <c r="R137" s="288"/>
      <c r="S137" s="289"/>
      <c r="T137" s="289"/>
    </row>
    <row r="138" spans="1:20" s="2" customFormat="1" ht="11.25">
      <c r="A138" s="306"/>
      <c r="B138" s="306"/>
      <c r="C138" s="306"/>
      <c r="D138" s="317"/>
      <c r="E138" s="328"/>
      <c r="F138" s="299"/>
      <c r="G138" s="326"/>
      <c r="H138" s="323"/>
      <c r="I138" s="320"/>
      <c r="J138" s="290"/>
      <c r="L138" s="287">
        <f>IF(OR(C138&lt;&gt;"",C138&lt;&gt;0),VLOOKUP(C138,Utenze!$A$7:$U$107,17,FALSE),0)</f>
        <v>0</v>
      </c>
      <c r="M138" s="287">
        <f>IF(OR(C138&lt;&gt;"",C138&lt;&gt;0),VLOOKUP(C138,Utenze!$A$7:$U$107,18,FALSE),0)</f>
        <v>0</v>
      </c>
      <c r="O138" s="288"/>
      <c r="P138" s="289"/>
      <c r="Q138" s="289"/>
      <c r="R138" s="288"/>
      <c r="S138" s="289"/>
      <c r="T138" s="289"/>
    </row>
    <row r="139" spans="1:20" s="2" customFormat="1" ht="11.25">
      <c r="A139" s="306"/>
      <c r="B139" s="306"/>
      <c r="C139" s="306"/>
      <c r="D139" s="317"/>
      <c r="E139" s="328"/>
      <c r="F139" s="299"/>
      <c r="G139" s="326"/>
      <c r="H139" s="323"/>
      <c r="I139" s="320"/>
      <c r="J139" s="290"/>
      <c r="L139" s="287">
        <f>IF(OR(C139&lt;&gt;"",C139&lt;&gt;0),VLOOKUP(C139,Utenze!$A$7:$U$107,17,FALSE),0)</f>
        <v>0</v>
      </c>
      <c r="M139" s="287">
        <f>IF(OR(C139&lt;&gt;"",C139&lt;&gt;0),VLOOKUP(C139,Utenze!$A$7:$U$107,18,FALSE),0)</f>
        <v>0</v>
      </c>
      <c r="O139" s="288"/>
      <c r="P139" s="289"/>
      <c r="Q139" s="289"/>
      <c r="R139" s="288"/>
      <c r="S139" s="289"/>
      <c r="T139" s="289"/>
    </row>
    <row r="140" spans="1:20" s="2" customFormat="1" ht="11.25">
      <c r="A140" s="306"/>
      <c r="B140" s="306"/>
      <c r="C140" s="306"/>
      <c r="D140" s="317"/>
      <c r="E140" s="328"/>
      <c r="F140" s="299"/>
      <c r="G140" s="326"/>
      <c r="H140" s="323"/>
      <c r="I140" s="320"/>
      <c r="J140" s="290"/>
      <c r="L140" s="287">
        <f>IF(OR(C140&lt;&gt;"",C140&lt;&gt;0),VLOOKUP(C140,Utenze!$A$7:$U$107,17,FALSE),0)</f>
        <v>0</v>
      </c>
      <c r="M140" s="287">
        <f>IF(OR(C140&lt;&gt;"",C140&lt;&gt;0),VLOOKUP(C140,Utenze!$A$7:$U$107,18,FALSE),0)</f>
        <v>0</v>
      </c>
      <c r="O140" s="288"/>
      <c r="P140" s="289"/>
      <c r="Q140" s="289"/>
      <c r="R140" s="288"/>
      <c r="S140" s="289"/>
      <c r="T140" s="289"/>
    </row>
    <row r="141" spans="1:20" s="2" customFormat="1" ht="11.25">
      <c r="A141" s="306"/>
      <c r="B141" s="306"/>
      <c r="C141" s="306"/>
      <c r="D141" s="317"/>
      <c r="E141" s="328"/>
      <c r="F141" s="299"/>
      <c r="G141" s="326"/>
      <c r="H141" s="323"/>
      <c r="I141" s="320"/>
      <c r="J141" s="290"/>
      <c r="L141" s="287">
        <f>IF(OR(C141&lt;&gt;"",C141&lt;&gt;0),VLOOKUP(C141,Utenze!$A$7:$U$107,17,FALSE),0)</f>
        <v>0</v>
      </c>
      <c r="M141" s="287">
        <f>IF(OR(C141&lt;&gt;"",C141&lt;&gt;0),VLOOKUP(C141,Utenze!$A$7:$U$107,18,FALSE),0)</f>
        <v>0</v>
      </c>
      <c r="O141" s="288"/>
      <c r="P141" s="289"/>
      <c r="Q141" s="289"/>
      <c r="R141" s="288"/>
      <c r="S141" s="289"/>
      <c r="T141" s="289"/>
    </row>
    <row r="142" spans="1:20" s="2" customFormat="1" ht="11.25">
      <c r="A142" s="306"/>
      <c r="B142" s="306"/>
      <c r="C142" s="306"/>
      <c r="D142" s="317"/>
      <c r="E142" s="328"/>
      <c r="F142" s="299"/>
      <c r="G142" s="326"/>
      <c r="H142" s="323"/>
      <c r="I142" s="320"/>
      <c r="J142" s="290"/>
      <c r="L142" s="287">
        <f>IF(OR(C142&lt;&gt;"",C142&lt;&gt;0),VLOOKUP(C142,Utenze!$A$7:$U$107,17,FALSE),0)</f>
        <v>0</v>
      </c>
      <c r="M142" s="287">
        <f>IF(OR(C142&lt;&gt;"",C142&lt;&gt;0),VLOOKUP(C142,Utenze!$A$7:$U$107,18,FALSE),0)</f>
        <v>0</v>
      </c>
      <c r="O142" s="288"/>
      <c r="P142" s="289"/>
      <c r="Q142" s="289"/>
      <c r="R142" s="288"/>
      <c r="S142" s="289"/>
      <c r="T142" s="289"/>
    </row>
    <row r="143" spans="1:20" s="2" customFormat="1" ht="11.25">
      <c r="A143" s="306"/>
      <c r="B143" s="306"/>
      <c r="C143" s="306"/>
      <c r="D143" s="317"/>
      <c r="E143" s="328"/>
      <c r="F143" s="299"/>
      <c r="G143" s="326"/>
      <c r="H143" s="323"/>
      <c r="I143" s="320"/>
      <c r="J143" s="290"/>
      <c r="L143" s="287">
        <f>IF(OR(C143&lt;&gt;"",C143&lt;&gt;0),VLOOKUP(C143,Utenze!$A$7:$U$107,17,FALSE),0)</f>
        <v>0</v>
      </c>
      <c r="M143" s="287">
        <f>IF(OR(C143&lt;&gt;"",C143&lt;&gt;0),VLOOKUP(C143,Utenze!$A$7:$U$107,18,FALSE),0)</f>
        <v>0</v>
      </c>
      <c r="O143" s="288"/>
      <c r="P143" s="289"/>
      <c r="Q143" s="289"/>
      <c r="R143" s="288"/>
      <c r="S143" s="289"/>
      <c r="T143" s="289"/>
    </row>
    <row r="144" spans="1:20" s="2" customFormat="1" ht="11.25">
      <c r="A144" s="306"/>
      <c r="B144" s="306"/>
      <c r="C144" s="306"/>
      <c r="D144" s="317"/>
      <c r="E144" s="328"/>
      <c r="F144" s="299"/>
      <c r="G144" s="326"/>
      <c r="H144" s="323"/>
      <c r="I144" s="320"/>
      <c r="J144" s="290"/>
      <c r="L144" s="287">
        <f>IF(OR(C144&lt;&gt;"",C144&lt;&gt;0),VLOOKUP(C144,Utenze!$A$7:$U$107,17,FALSE),0)</f>
        <v>0</v>
      </c>
      <c r="M144" s="287">
        <f>IF(OR(C144&lt;&gt;"",C144&lt;&gt;0),VLOOKUP(C144,Utenze!$A$7:$U$107,18,FALSE),0)</f>
        <v>0</v>
      </c>
      <c r="O144" s="288"/>
      <c r="P144" s="289"/>
      <c r="Q144" s="289"/>
      <c r="R144" s="288"/>
      <c r="S144" s="289"/>
      <c r="T144" s="289"/>
    </row>
    <row r="145" spans="1:20" s="2" customFormat="1" ht="11.25">
      <c r="A145" s="306"/>
      <c r="B145" s="306"/>
      <c r="C145" s="306"/>
      <c r="D145" s="317"/>
      <c r="E145" s="328"/>
      <c r="F145" s="299"/>
      <c r="G145" s="326"/>
      <c r="H145" s="323"/>
      <c r="I145" s="320"/>
      <c r="J145" s="290"/>
      <c r="L145" s="287">
        <f>IF(OR(C145&lt;&gt;"",C145&lt;&gt;0),VLOOKUP(C145,Utenze!$A$7:$U$107,17,FALSE),0)</f>
        <v>0</v>
      </c>
      <c r="M145" s="287">
        <f>IF(OR(C145&lt;&gt;"",C145&lt;&gt;0),VLOOKUP(C145,Utenze!$A$7:$U$107,18,FALSE),0)</f>
        <v>0</v>
      </c>
      <c r="O145" s="288"/>
      <c r="P145" s="289"/>
      <c r="Q145" s="289"/>
      <c r="R145" s="288"/>
      <c r="S145" s="289"/>
      <c r="T145" s="289"/>
    </row>
    <row r="146" spans="1:20" s="2" customFormat="1" ht="11.25">
      <c r="A146" s="306"/>
      <c r="B146" s="306"/>
      <c r="C146" s="306"/>
      <c r="D146" s="317"/>
      <c r="E146" s="328"/>
      <c r="F146" s="299"/>
      <c r="G146" s="326"/>
      <c r="H146" s="323"/>
      <c r="I146" s="320"/>
      <c r="J146" s="290"/>
      <c r="L146" s="287">
        <f>IF(OR(C146&lt;&gt;"",C146&lt;&gt;0),VLOOKUP(C146,Utenze!$A$7:$U$107,17,FALSE),0)</f>
        <v>0</v>
      </c>
      <c r="M146" s="287">
        <f>IF(OR(C146&lt;&gt;"",C146&lt;&gt;0),VLOOKUP(C146,Utenze!$A$7:$U$107,18,FALSE),0)</f>
        <v>0</v>
      </c>
      <c r="O146" s="288"/>
      <c r="P146" s="289"/>
      <c r="Q146" s="289"/>
      <c r="R146" s="288"/>
      <c r="S146" s="289"/>
      <c r="T146" s="289"/>
    </row>
    <row r="147" spans="1:20" s="2" customFormat="1" ht="11.25">
      <c r="A147" s="306"/>
      <c r="B147" s="306"/>
      <c r="C147" s="306"/>
      <c r="D147" s="317"/>
      <c r="E147" s="328"/>
      <c r="F147" s="299"/>
      <c r="G147" s="326"/>
      <c r="H147" s="323"/>
      <c r="I147" s="320"/>
      <c r="J147" s="290"/>
      <c r="L147" s="287">
        <f>IF(OR(C147&lt;&gt;"",C147&lt;&gt;0),VLOOKUP(C147,Utenze!$A$7:$U$107,17,FALSE),0)</f>
        <v>0</v>
      </c>
      <c r="M147" s="287">
        <f>IF(OR(C147&lt;&gt;"",C147&lt;&gt;0),VLOOKUP(C147,Utenze!$A$7:$U$107,18,FALSE),0)</f>
        <v>0</v>
      </c>
      <c r="O147" s="288"/>
      <c r="P147" s="289"/>
      <c r="Q147" s="289"/>
      <c r="R147" s="288"/>
      <c r="S147" s="289"/>
      <c r="T147" s="289"/>
    </row>
    <row r="148" spans="1:20" s="2" customFormat="1" ht="11.25">
      <c r="A148" s="306"/>
      <c r="B148" s="306"/>
      <c r="C148" s="306"/>
      <c r="D148" s="317"/>
      <c r="E148" s="328"/>
      <c r="F148" s="299"/>
      <c r="G148" s="326"/>
      <c r="H148" s="323"/>
      <c r="I148" s="320"/>
      <c r="J148" s="290"/>
      <c r="L148" s="287">
        <f>IF(OR(C148&lt;&gt;"",C148&lt;&gt;0),VLOOKUP(C148,Utenze!$A$7:$U$107,17,FALSE),0)</f>
        <v>0</v>
      </c>
      <c r="M148" s="287">
        <f>IF(OR(C148&lt;&gt;"",C148&lt;&gt;0),VLOOKUP(C148,Utenze!$A$7:$U$107,18,FALSE),0)</f>
        <v>0</v>
      </c>
      <c r="O148" s="288"/>
      <c r="P148" s="289"/>
      <c r="Q148" s="289"/>
      <c r="R148" s="288"/>
      <c r="S148" s="289"/>
      <c r="T148" s="289"/>
    </row>
    <row r="149" spans="1:20" s="2" customFormat="1" ht="11.25">
      <c r="A149" s="306"/>
      <c r="B149" s="306"/>
      <c r="C149" s="306"/>
      <c r="D149" s="317"/>
      <c r="E149" s="328"/>
      <c r="F149" s="299"/>
      <c r="G149" s="326"/>
      <c r="H149" s="323"/>
      <c r="I149" s="320"/>
      <c r="J149" s="290"/>
      <c r="L149" s="287">
        <f>IF(OR(C149&lt;&gt;"",C149&lt;&gt;0),VLOOKUP(C149,Utenze!$A$7:$U$107,17,FALSE),0)</f>
        <v>0</v>
      </c>
      <c r="M149" s="287">
        <f>IF(OR(C149&lt;&gt;"",C149&lt;&gt;0),VLOOKUP(C149,Utenze!$A$7:$U$107,18,FALSE),0)</f>
        <v>0</v>
      </c>
      <c r="O149" s="288"/>
      <c r="P149" s="289"/>
      <c r="Q149" s="289"/>
      <c r="R149" s="288"/>
      <c r="S149" s="289"/>
      <c r="T149" s="289"/>
    </row>
    <row r="150" spans="1:20" s="2" customFormat="1" ht="11.25">
      <c r="A150" s="306"/>
      <c r="B150" s="306"/>
      <c r="C150" s="306"/>
      <c r="D150" s="317"/>
      <c r="E150" s="328"/>
      <c r="F150" s="299"/>
      <c r="G150" s="326"/>
      <c r="H150" s="323"/>
      <c r="I150" s="320"/>
      <c r="J150" s="290"/>
      <c r="L150" s="287">
        <f>IF(OR(C150&lt;&gt;"",C150&lt;&gt;0),VLOOKUP(C150,Utenze!$A$7:$U$107,17,FALSE),0)</f>
        <v>0</v>
      </c>
      <c r="M150" s="287">
        <f>IF(OR(C150&lt;&gt;"",C150&lt;&gt;0),VLOOKUP(C150,Utenze!$A$7:$U$107,18,FALSE),0)</f>
        <v>0</v>
      </c>
      <c r="O150" s="288"/>
      <c r="P150" s="289"/>
      <c r="Q150" s="289"/>
      <c r="R150" s="288"/>
      <c r="S150" s="289"/>
      <c r="T150" s="289"/>
    </row>
    <row r="151" spans="1:20" s="2" customFormat="1" ht="11.25">
      <c r="A151" s="306"/>
      <c r="B151" s="306"/>
      <c r="C151" s="306"/>
      <c r="D151" s="317"/>
      <c r="E151" s="328"/>
      <c r="F151" s="299"/>
      <c r="G151" s="326"/>
      <c r="H151" s="323"/>
      <c r="I151" s="320"/>
      <c r="J151" s="290"/>
      <c r="L151" s="287">
        <f>IF(OR(C151&lt;&gt;"",C151&lt;&gt;0),VLOOKUP(C151,Utenze!$A$7:$U$107,17,FALSE),0)</f>
        <v>0</v>
      </c>
      <c r="M151" s="287">
        <f>IF(OR(C151&lt;&gt;"",C151&lt;&gt;0),VLOOKUP(C151,Utenze!$A$7:$U$107,18,FALSE),0)</f>
        <v>0</v>
      </c>
      <c r="O151" s="288"/>
      <c r="P151" s="289"/>
      <c r="Q151" s="289"/>
      <c r="R151" s="288"/>
      <c r="S151" s="289"/>
      <c r="T151" s="289"/>
    </row>
    <row r="152" spans="1:20" s="2" customFormat="1" ht="11.25">
      <c r="A152" s="306"/>
      <c r="B152" s="306"/>
      <c r="C152" s="306"/>
      <c r="D152" s="317"/>
      <c r="E152" s="328"/>
      <c r="F152" s="299"/>
      <c r="G152" s="326"/>
      <c r="H152" s="323"/>
      <c r="I152" s="320"/>
      <c r="J152" s="290"/>
      <c r="L152" s="287">
        <f>IF(OR(C152&lt;&gt;"",C152&lt;&gt;0),VLOOKUP(C152,Utenze!$A$7:$U$107,17,FALSE),0)</f>
        <v>0</v>
      </c>
      <c r="M152" s="287">
        <f>IF(OR(C152&lt;&gt;"",C152&lt;&gt;0),VLOOKUP(C152,Utenze!$A$7:$U$107,18,FALSE),0)</f>
        <v>0</v>
      </c>
      <c r="O152" s="288"/>
      <c r="P152" s="289"/>
      <c r="Q152" s="289"/>
      <c r="R152" s="288"/>
      <c r="S152" s="289"/>
      <c r="T152" s="289"/>
    </row>
    <row r="153" spans="1:20" s="2" customFormat="1" ht="11.25">
      <c r="A153" s="306"/>
      <c r="B153" s="306"/>
      <c r="C153" s="306"/>
      <c r="D153" s="317"/>
      <c r="E153" s="328"/>
      <c r="F153" s="299"/>
      <c r="G153" s="326"/>
      <c r="H153" s="323"/>
      <c r="I153" s="320"/>
      <c r="J153" s="290"/>
      <c r="L153" s="287">
        <f>IF(OR(C153&lt;&gt;"",C153&lt;&gt;0),VLOOKUP(C153,Utenze!$A$7:$U$107,17,FALSE),0)</f>
        <v>0</v>
      </c>
      <c r="M153" s="287">
        <f>IF(OR(C153&lt;&gt;"",C153&lt;&gt;0),VLOOKUP(C153,Utenze!$A$7:$U$107,18,FALSE),0)</f>
        <v>0</v>
      </c>
      <c r="O153" s="288"/>
      <c r="P153" s="289"/>
      <c r="Q153" s="289"/>
      <c r="R153" s="288"/>
      <c r="S153" s="289"/>
      <c r="T153" s="289"/>
    </row>
    <row r="154" spans="1:20" s="2" customFormat="1" ht="11.25">
      <c r="A154" s="306"/>
      <c r="B154" s="306"/>
      <c r="C154" s="306"/>
      <c r="D154" s="317"/>
      <c r="E154" s="328"/>
      <c r="F154" s="299"/>
      <c r="G154" s="326"/>
      <c r="H154" s="323"/>
      <c r="I154" s="320"/>
      <c r="J154" s="290"/>
      <c r="L154" s="287">
        <f>IF(OR(C154&lt;&gt;"",C154&lt;&gt;0),VLOOKUP(C154,Utenze!$A$7:$U$107,17,FALSE),0)</f>
        <v>0</v>
      </c>
      <c r="M154" s="287">
        <f>IF(OR(C154&lt;&gt;"",C154&lt;&gt;0),VLOOKUP(C154,Utenze!$A$7:$U$107,18,FALSE),0)</f>
        <v>0</v>
      </c>
      <c r="O154" s="288"/>
      <c r="P154" s="289"/>
      <c r="Q154" s="289"/>
      <c r="R154" s="288"/>
      <c r="S154" s="289"/>
      <c r="T154" s="289"/>
    </row>
    <row r="155" spans="1:20" s="2" customFormat="1" ht="11.25">
      <c r="A155" s="306"/>
      <c r="B155" s="306"/>
      <c r="C155" s="306"/>
      <c r="D155" s="317"/>
      <c r="E155" s="328"/>
      <c r="F155" s="299"/>
      <c r="G155" s="326"/>
      <c r="H155" s="323"/>
      <c r="I155" s="320"/>
      <c r="J155" s="290"/>
      <c r="L155" s="287">
        <f>IF(OR(C155&lt;&gt;"",C155&lt;&gt;0),VLOOKUP(C155,Utenze!$A$7:$U$107,17,FALSE),0)</f>
        <v>0</v>
      </c>
      <c r="M155" s="287">
        <f>IF(OR(C155&lt;&gt;"",C155&lt;&gt;0),VLOOKUP(C155,Utenze!$A$7:$U$107,18,FALSE),0)</f>
        <v>0</v>
      </c>
      <c r="O155" s="288"/>
      <c r="P155" s="289"/>
      <c r="Q155" s="289"/>
      <c r="R155" s="288"/>
      <c r="S155" s="289"/>
      <c r="T155" s="289"/>
    </row>
    <row r="156" spans="1:20" s="2" customFormat="1" ht="11.25">
      <c r="A156" s="306"/>
      <c r="B156" s="306"/>
      <c r="C156" s="306"/>
      <c r="D156" s="317"/>
      <c r="E156" s="328"/>
      <c r="F156" s="299"/>
      <c r="G156" s="326"/>
      <c r="H156" s="323"/>
      <c r="I156" s="320"/>
      <c r="J156" s="290"/>
      <c r="L156" s="287">
        <f>IF(OR(C156&lt;&gt;"",C156&lt;&gt;0),VLOOKUP(C156,Utenze!$A$7:$U$107,17,FALSE),0)</f>
        <v>0</v>
      </c>
      <c r="M156" s="287">
        <f>IF(OR(C156&lt;&gt;"",C156&lt;&gt;0),VLOOKUP(C156,Utenze!$A$7:$U$107,18,FALSE),0)</f>
        <v>0</v>
      </c>
      <c r="O156" s="288"/>
      <c r="P156" s="289"/>
      <c r="Q156" s="289"/>
      <c r="R156" s="288"/>
      <c r="S156" s="289"/>
      <c r="T156" s="289"/>
    </row>
    <row r="157" spans="1:20" s="2" customFormat="1" ht="11.25">
      <c r="A157" s="306"/>
      <c r="B157" s="306"/>
      <c r="C157" s="306"/>
      <c r="D157" s="317"/>
      <c r="E157" s="328"/>
      <c r="F157" s="299"/>
      <c r="G157" s="326"/>
      <c r="H157" s="323"/>
      <c r="I157" s="320"/>
      <c r="J157" s="290"/>
      <c r="L157" s="287">
        <f>IF(OR(C157&lt;&gt;"",C157&lt;&gt;0),VLOOKUP(C157,Utenze!$A$7:$U$107,17,FALSE),0)</f>
        <v>0</v>
      </c>
      <c r="M157" s="287">
        <f>IF(OR(C157&lt;&gt;"",C157&lt;&gt;0),VLOOKUP(C157,Utenze!$A$7:$U$107,18,FALSE),0)</f>
        <v>0</v>
      </c>
      <c r="O157" s="288"/>
      <c r="P157" s="289"/>
      <c r="Q157" s="289"/>
      <c r="R157" s="288"/>
      <c r="S157" s="289"/>
      <c r="T157" s="289"/>
    </row>
    <row r="158" spans="1:20" s="2" customFormat="1" ht="11.25">
      <c r="A158" s="306"/>
      <c r="B158" s="306"/>
      <c r="C158" s="306"/>
      <c r="D158" s="317"/>
      <c r="E158" s="328"/>
      <c r="F158" s="299"/>
      <c r="G158" s="326"/>
      <c r="H158" s="323"/>
      <c r="I158" s="320"/>
      <c r="J158" s="290"/>
      <c r="L158" s="287">
        <f>IF(OR(C158&lt;&gt;"",C158&lt;&gt;0),VLOOKUP(C158,Utenze!$A$7:$U$107,17,FALSE),0)</f>
        <v>0</v>
      </c>
      <c r="M158" s="287">
        <f>IF(OR(C158&lt;&gt;"",C158&lt;&gt;0),VLOOKUP(C158,Utenze!$A$7:$U$107,18,FALSE),0)</f>
        <v>0</v>
      </c>
      <c r="O158" s="288"/>
      <c r="P158" s="289"/>
      <c r="Q158" s="289"/>
      <c r="R158" s="288"/>
      <c r="S158" s="289"/>
      <c r="T158" s="289"/>
    </row>
    <row r="159" spans="1:20" s="2" customFormat="1" ht="11.25">
      <c r="A159" s="306"/>
      <c r="B159" s="306"/>
      <c r="C159" s="306"/>
      <c r="D159" s="317"/>
      <c r="E159" s="328"/>
      <c r="F159" s="299"/>
      <c r="G159" s="326"/>
      <c r="H159" s="323"/>
      <c r="I159" s="320"/>
      <c r="J159" s="290"/>
      <c r="L159" s="287">
        <f>IF(OR(C159&lt;&gt;"",C159&lt;&gt;0),VLOOKUP(C159,Utenze!$A$7:$U$107,17,FALSE),0)</f>
        <v>0</v>
      </c>
      <c r="M159" s="287">
        <f>IF(OR(C159&lt;&gt;"",C159&lt;&gt;0),VLOOKUP(C159,Utenze!$A$7:$U$107,18,FALSE),0)</f>
        <v>0</v>
      </c>
      <c r="O159" s="288"/>
      <c r="P159" s="289"/>
      <c r="Q159" s="289"/>
      <c r="R159" s="288"/>
      <c r="S159" s="289"/>
      <c r="T159" s="289"/>
    </row>
    <row r="160" spans="1:20" s="2" customFormat="1" ht="11.25">
      <c r="A160" s="306"/>
      <c r="B160" s="306"/>
      <c r="C160" s="306"/>
      <c r="D160" s="317"/>
      <c r="E160" s="328"/>
      <c r="F160" s="299"/>
      <c r="G160" s="326"/>
      <c r="H160" s="323"/>
      <c r="I160" s="320"/>
      <c r="J160" s="290"/>
      <c r="L160" s="287">
        <f>IF(OR(C160&lt;&gt;"",C160&lt;&gt;0),VLOOKUP(C160,Utenze!$A$7:$U$107,17,FALSE),0)</f>
        <v>0</v>
      </c>
      <c r="M160" s="287">
        <f>IF(OR(C160&lt;&gt;"",C160&lt;&gt;0),VLOOKUP(C160,Utenze!$A$7:$U$107,18,FALSE),0)</f>
        <v>0</v>
      </c>
      <c r="O160" s="288"/>
      <c r="P160" s="289"/>
      <c r="Q160" s="289"/>
      <c r="R160" s="288"/>
      <c r="S160" s="289"/>
      <c r="T160" s="289"/>
    </row>
    <row r="161" spans="1:20" s="2" customFormat="1" ht="11.25">
      <c r="A161" s="306"/>
      <c r="B161" s="306"/>
      <c r="C161" s="306"/>
      <c r="D161" s="317"/>
      <c r="E161" s="328"/>
      <c r="F161" s="299"/>
      <c r="G161" s="326"/>
      <c r="H161" s="323"/>
      <c r="I161" s="320"/>
      <c r="J161" s="290"/>
      <c r="L161" s="287">
        <f>IF(OR(C161&lt;&gt;"",C161&lt;&gt;0),VLOOKUP(C161,Utenze!$A$7:$U$107,17,FALSE),0)</f>
        <v>0</v>
      </c>
      <c r="M161" s="287">
        <f>IF(OR(C161&lt;&gt;"",C161&lt;&gt;0),VLOOKUP(C161,Utenze!$A$7:$U$107,18,FALSE),0)</f>
        <v>0</v>
      </c>
      <c r="O161" s="288"/>
      <c r="P161" s="289"/>
      <c r="Q161" s="289"/>
      <c r="R161" s="288"/>
      <c r="S161" s="289"/>
      <c r="T161" s="289"/>
    </row>
    <row r="162" spans="1:20" s="2" customFormat="1" ht="11.25">
      <c r="A162" s="306"/>
      <c r="B162" s="306"/>
      <c r="C162" s="306"/>
      <c r="D162" s="317"/>
      <c r="E162" s="328"/>
      <c r="F162" s="299"/>
      <c r="G162" s="326"/>
      <c r="H162" s="323"/>
      <c r="I162" s="320"/>
      <c r="J162" s="290"/>
      <c r="L162" s="287">
        <f>IF(OR(C162&lt;&gt;"",C162&lt;&gt;0),VLOOKUP(C162,Utenze!$A$7:$U$107,17,FALSE),0)</f>
        <v>0</v>
      </c>
      <c r="M162" s="287">
        <f>IF(OR(C162&lt;&gt;"",C162&lt;&gt;0),VLOOKUP(C162,Utenze!$A$7:$U$107,18,FALSE),0)</f>
        <v>0</v>
      </c>
      <c r="O162" s="288"/>
      <c r="P162" s="289"/>
      <c r="Q162" s="289"/>
      <c r="R162" s="288"/>
      <c r="S162" s="289"/>
      <c r="T162" s="289"/>
    </row>
    <row r="163" spans="1:20" s="2" customFormat="1" ht="11.25">
      <c r="A163" s="306"/>
      <c r="B163" s="306"/>
      <c r="C163" s="306"/>
      <c r="D163" s="317"/>
      <c r="E163" s="328"/>
      <c r="F163" s="299"/>
      <c r="G163" s="326"/>
      <c r="H163" s="323"/>
      <c r="I163" s="320"/>
      <c r="J163" s="290"/>
      <c r="L163" s="287">
        <f>IF(OR(C163&lt;&gt;"",C163&lt;&gt;0),VLOOKUP(C163,Utenze!$A$7:$U$107,17,FALSE),0)</f>
        <v>0</v>
      </c>
      <c r="M163" s="287">
        <f>IF(OR(C163&lt;&gt;"",C163&lt;&gt;0),VLOOKUP(C163,Utenze!$A$7:$U$107,18,FALSE),0)</f>
        <v>0</v>
      </c>
      <c r="O163" s="288"/>
      <c r="P163" s="289"/>
      <c r="Q163" s="289"/>
      <c r="R163" s="288"/>
      <c r="S163" s="289"/>
      <c r="T163" s="289"/>
    </row>
    <row r="164" spans="1:20" s="2" customFormat="1" ht="11.25">
      <c r="A164" s="306"/>
      <c r="B164" s="306"/>
      <c r="C164" s="306"/>
      <c r="D164" s="317"/>
      <c r="E164" s="328"/>
      <c r="F164" s="299"/>
      <c r="G164" s="326"/>
      <c r="H164" s="323"/>
      <c r="I164" s="320"/>
      <c r="J164" s="290"/>
      <c r="L164" s="287">
        <f>IF(OR(C164&lt;&gt;"",C164&lt;&gt;0),VLOOKUP(C164,Utenze!$A$7:$U$107,17,FALSE),0)</f>
        <v>0</v>
      </c>
      <c r="M164" s="287">
        <f>IF(OR(C164&lt;&gt;"",C164&lt;&gt;0),VLOOKUP(C164,Utenze!$A$7:$U$107,18,FALSE),0)</f>
        <v>0</v>
      </c>
      <c r="O164" s="288"/>
      <c r="P164" s="289"/>
      <c r="Q164" s="289"/>
      <c r="R164" s="288"/>
      <c r="S164" s="289"/>
      <c r="T164" s="289"/>
    </row>
    <row r="165" spans="1:20" s="2" customFormat="1" ht="11.25">
      <c r="A165" s="306"/>
      <c r="B165" s="306"/>
      <c r="C165" s="306"/>
      <c r="D165" s="317"/>
      <c r="E165" s="328"/>
      <c r="F165" s="299"/>
      <c r="G165" s="326"/>
      <c r="H165" s="323"/>
      <c r="I165" s="320"/>
      <c r="J165" s="290"/>
      <c r="L165" s="287">
        <f>IF(OR(C165&lt;&gt;"",C165&lt;&gt;0),VLOOKUP(C165,Utenze!$A$7:$U$107,17,FALSE),0)</f>
        <v>0</v>
      </c>
      <c r="M165" s="287">
        <f>IF(OR(C165&lt;&gt;"",C165&lt;&gt;0),VLOOKUP(C165,Utenze!$A$7:$U$107,18,FALSE),0)</f>
        <v>0</v>
      </c>
      <c r="O165" s="288"/>
      <c r="P165" s="289"/>
      <c r="Q165" s="289"/>
      <c r="R165" s="288"/>
      <c r="S165" s="289"/>
      <c r="T165" s="289"/>
    </row>
    <row r="166" spans="1:20" s="2" customFormat="1" ht="11.25">
      <c r="A166" s="306"/>
      <c r="B166" s="306"/>
      <c r="C166" s="306"/>
      <c r="D166" s="317"/>
      <c r="E166" s="328"/>
      <c r="F166" s="299"/>
      <c r="G166" s="326"/>
      <c r="H166" s="323"/>
      <c r="I166" s="320"/>
      <c r="J166" s="290"/>
      <c r="L166" s="287">
        <f>IF(OR(C166&lt;&gt;"",C166&lt;&gt;0),VLOOKUP(C166,Utenze!$A$7:$U$107,17,FALSE),0)</f>
        <v>0</v>
      </c>
      <c r="M166" s="287">
        <f>IF(OR(C166&lt;&gt;"",C166&lt;&gt;0),VLOOKUP(C166,Utenze!$A$7:$U$107,18,FALSE),0)</f>
        <v>0</v>
      </c>
      <c r="O166" s="288"/>
      <c r="P166" s="289"/>
      <c r="Q166" s="289"/>
      <c r="R166" s="288"/>
      <c r="S166" s="289"/>
      <c r="T166" s="289"/>
    </row>
    <row r="167" spans="1:20" s="2" customFormat="1" ht="11.25">
      <c r="A167" s="306"/>
      <c r="B167" s="306"/>
      <c r="C167" s="306"/>
      <c r="D167" s="317"/>
      <c r="E167" s="328"/>
      <c r="F167" s="299"/>
      <c r="G167" s="326"/>
      <c r="H167" s="323"/>
      <c r="I167" s="320"/>
      <c r="J167" s="290"/>
      <c r="L167" s="287">
        <f>IF(OR(C167&lt;&gt;"",C167&lt;&gt;0),VLOOKUP(C167,Utenze!$A$7:$U$107,17,FALSE),0)</f>
        <v>0</v>
      </c>
      <c r="M167" s="287">
        <f>IF(OR(C167&lt;&gt;"",C167&lt;&gt;0),VLOOKUP(C167,Utenze!$A$7:$U$107,18,FALSE),0)</f>
        <v>0</v>
      </c>
      <c r="O167" s="288"/>
      <c r="P167" s="289"/>
      <c r="Q167" s="289"/>
      <c r="R167" s="288"/>
      <c r="S167" s="289"/>
      <c r="T167" s="289"/>
    </row>
    <row r="168" spans="1:20" s="2" customFormat="1" ht="11.25">
      <c r="A168" s="306"/>
      <c r="B168" s="306"/>
      <c r="C168" s="306"/>
      <c r="D168" s="317"/>
      <c r="E168" s="328"/>
      <c r="F168" s="299"/>
      <c r="G168" s="326"/>
      <c r="H168" s="323"/>
      <c r="I168" s="320"/>
      <c r="J168" s="290"/>
      <c r="L168" s="287">
        <f>IF(OR(C168&lt;&gt;"",C168&lt;&gt;0),VLOOKUP(C168,Utenze!$A$7:$U$107,17,FALSE),0)</f>
        <v>0</v>
      </c>
      <c r="M168" s="287">
        <f>IF(OR(C168&lt;&gt;"",C168&lt;&gt;0),VLOOKUP(C168,Utenze!$A$7:$U$107,18,FALSE),0)</f>
        <v>0</v>
      </c>
      <c r="O168" s="288"/>
      <c r="P168" s="289"/>
      <c r="Q168" s="289"/>
      <c r="R168" s="288"/>
      <c r="S168" s="289"/>
      <c r="T168" s="289"/>
    </row>
    <row r="169" spans="1:20" s="2" customFormat="1" ht="11.25">
      <c r="A169" s="306"/>
      <c r="B169" s="306"/>
      <c r="C169" s="306"/>
      <c r="D169" s="317"/>
      <c r="E169" s="328"/>
      <c r="F169" s="299"/>
      <c r="G169" s="326"/>
      <c r="H169" s="323"/>
      <c r="I169" s="320"/>
      <c r="J169" s="290"/>
      <c r="L169" s="287">
        <f>IF(OR(C169&lt;&gt;"",C169&lt;&gt;0),VLOOKUP(C169,Utenze!$A$7:$U$107,17,FALSE),0)</f>
        <v>0</v>
      </c>
      <c r="M169" s="287">
        <f>IF(OR(C169&lt;&gt;"",C169&lt;&gt;0),VLOOKUP(C169,Utenze!$A$7:$U$107,18,FALSE),0)</f>
        <v>0</v>
      </c>
      <c r="O169" s="288"/>
      <c r="P169" s="289"/>
      <c r="Q169" s="289"/>
      <c r="R169" s="288"/>
      <c r="S169" s="289"/>
      <c r="T169" s="289"/>
    </row>
    <row r="170" spans="1:20" s="2" customFormat="1" ht="11.25">
      <c r="A170" s="306"/>
      <c r="B170" s="306"/>
      <c r="C170" s="306"/>
      <c r="D170" s="317"/>
      <c r="E170" s="328"/>
      <c r="F170" s="299"/>
      <c r="G170" s="326"/>
      <c r="H170" s="323"/>
      <c r="I170" s="320"/>
      <c r="J170" s="290"/>
      <c r="L170" s="287">
        <f>IF(OR(C170&lt;&gt;"",C170&lt;&gt;0),VLOOKUP(C170,Utenze!$A$7:$U$107,17,FALSE),0)</f>
        <v>0</v>
      </c>
      <c r="M170" s="287">
        <f>IF(OR(C170&lt;&gt;"",C170&lt;&gt;0),VLOOKUP(C170,Utenze!$A$7:$U$107,18,FALSE),0)</f>
        <v>0</v>
      </c>
      <c r="O170" s="288"/>
      <c r="P170" s="289"/>
      <c r="Q170" s="289"/>
      <c r="R170" s="288"/>
      <c r="S170" s="289"/>
      <c r="T170" s="289"/>
    </row>
    <row r="171" spans="1:20" s="2" customFormat="1" ht="11.25">
      <c r="A171" s="306"/>
      <c r="B171" s="306"/>
      <c r="C171" s="306"/>
      <c r="D171" s="317"/>
      <c r="E171" s="328"/>
      <c r="F171" s="299"/>
      <c r="G171" s="326"/>
      <c r="H171" s="323"/>
      <c r="I171" s="320"/>
      <c r="J171" s="290"/>
      <c r="L171" s="287">
        <f>IF(OR(C171&lt;&gt;"",C171&lt;&gt;0),VLOOKUP(C171,Utenze!$A$7:$U$107,17,FALSE),0)</f>
        <v>0</v>
      </c>
      <c r="M171" s="287">
        <f>IF(OR(C171&lt;&gt;"",C171&lt;&gt;0),VLOOKUP(C171,Utenze!$A$7:$U$107,18,FALSE),0)</f>
        <v>0</v>
      </c>
      <c r="O171" s="288"/>
      <c r="P171" s="289"/>
      <c r="Q171" s="289"/>
      <c r="R171" s="288"/>
      <c r="S171" s="289"/>
      <c r="T171" s="289"/>
    </row>
    <row r="172" spans="1:20" s="2" customFormat="1" ht="11.25">
      <c r="A172" s="306"/>
      <c r="B172" s="306"/>
      <c r="C172" s="306"/>
      <c r="D172" s="317"/>
      <c r="E172" s="328"/>
      <c r="F172" s="299"/>
      <c r="G172" s="326"/>
      <c r="H172" s="323"/>
      <c r="I172" s="320"/>
      <c r="J172" s="290"/>
      <c r="L172" s="287">
        <f>IF(OR(C172&lt;&gt;"",C172&lt;&gt;0),VLOOKUP(C172,Utenze!$A$7:$U$107,17,FALSE),0)</f>
        <v>0</v>
      </c>
      <c r="M172" s="287">
        <f>IF(OR(C172&lt;&gt;"",C172&lt;&gt;0),VLOOKUP(C172,Utenze!$A$7:$U$107,18,FALSE),0)</f>
        <v>0</v>
      </c>
      <c r="O172" s="288"/>
      <c r="P172" s="289"/>
      <c r="Q172" s="289"/>
      <c r="R172" s="288"/>
      <c r="S172" s="289"/>
      <c r="T172" s="289"/>
    </row>
    <row r="173" spans="1:20" s="2" customFormat="1" ht="11.25">
      <c r="A173" s="306"/>
      <c r="B173" s="306"/>
      <c r="C173" s="306"/>
      <c r="D173" s="317"/>
      <c r="E173" s="328"/>
      <c r="F173" s="299"/>
      <c r="G173" s="326"/>
      <c r="H173" s="323"/>
      <c r="I173" s="320"/>
      <c r="J173" s="290"/>
      <c r="L173" s="287">
        <f>IF(OR(C173&lt;&gt;"",C173&lt;&gt;0),VLOOKUP(C173,Utenze!$A$7:$U$107,17,FALSE),0)</f>
        <v>0</v>
      </c>
      <c r="M173" s="287">
        <f>IF(OR(C173&lt;&gt;"",C173&lt;&gt;0),VLOOKUP(C173,Utenze!$A$7:$U$107,18,FALSE),0)</f>
        <v>0</v>
      </c>
      <c r="O173" s="288"/>
      <c r="P173" s="289"/>
      <c r="Q173" s="289"/>
      <c r="R173" s="288"/>
      <c r="S173" s="289"/>
      <c r="T173" s="289"/>
    </row>
    <row r="174" spans="1:20" s="2" customFormat="1" ht="11.25">
      <c r="A174" s="306"/>
      <c r="B174" s="306"/>
      <c r="C174" s="306"/>
      <c r="D174" s="317"/>
      <c r="E174" s="328"/>
      <c r="F174" s="299"/>
      <c r="G174" s="326"/>
      <c r="H174" s="323"/>
      <c r="I174" s="320"/>
      <c r="J174" s="290"/>
      <c r="L174" s="287">
        <f>IF(OR(C174&lt;&gt;"",C174&lt;&gt;0),VLOOKUP(C174,Utenze!$A$7:$U$107,17,FALSE),0)</f>
        <v>0</v>
      </c>
      <c r="M174" s="287">
        <f>IF(OR(C174&lt;&gt;"",C174&lt;&gt;0),VLOOKUP(C174,Utenze!$A$7:$U$107,18,FALSE),0)</f>
        <v>0</v>
      </c>
      <c r="O174" s="288"/>
      <c r="P174" s="289"/>
      <c r="Q174" s="289"/>
      <c r="R174" s="288"/>
      <c r="S174" s="289"/>
      <c r="T174" s="289"/>
    </row>
    <row r="175" spans="1:20" s="2" customFormat="1" ht="11.25">
      <c r="A175" s="306"/>
      <c r="B175" s="306"/>
      <c r="C175" s="306"/>
      <c r="D175" s="317"/>
      <c r="E175" s="328"/>
      <c r="F175" s="299"/>
      <c r="G175" s="326"/>
      <c r="H175" s="323"/>
      <c r="I175" s="320"/>
      <c r="J175" s="290"/>
      <c r="L175" s="287">
        <f>IF(OR(C175&lt;&gt;"",C175&lt;&gt;0),VLOOKUP(C175,Utenze!$A$7:$U$107,17,FALSE),0)</f>
        <v>0</v>
      </c>
      <c r="M175" s="287">
        <f>IF(OR(C175&lt;&gt;"",C175&lt;&gt;0),VLOOKUP(C175,Utenze!$A$7:$U$107,18,FALSE),0)</f>
        <v>0</v>
      </c>
      <c r="O175" s="288"/>
      <c r="P175" s="289"/>
      <c r="Q175" s="289"/>
      <c r="R175" s="288"/>
      <c r="S175" s="289"/>
      <c r="T175" s="289"/>
    </row>
    <row r="176" spans="1:20" s="2" customFormat="1" ht="11.25">
      <c r="A176" s="306"/>
      <c r="B176" s="306"/>
      <c r="C176" s="306"/>
      <c r="D176" s="317"/>
      <c r="E176" s="328"/>
      <c r="F176" s="299"/>
      <c r="G176" s="326"/>
      <c r="H176" s="323"/>
      <c r="I176" s="320"/>
      <c r="J176" s="290"/>
      <c r="L176" s="287">
        <f>IF(OR(C176&lt;&gt;"",C176&lt;&gt;0),VLOOKUP(C176,Utenze!$A$7:$U$107,17,FALSE),0)</f>
        <v>0</v>
      </c>
      <c r="M176" s="287">
        <f>IF(OR(C176&lt;&gt;"",C176&lt;&gt;0),VLOOKUP(C176,Utenze!$A$7:$U$107,18,FALSE),0)</f>
        <v>0</v>
      </c>
      <c r="O176" s="288"/>
      <c r="P176" s="289"/>
      <c r="Q176" s="289"/>
      <c r="R176" s="288"/>
      <c r="S176" s="289"/>
      <c r="T176" s="289"/>
    </row>
    <row r="177" spans="1:20" s="2" customFormat="1" ht="11.25">
      <c r="A177" s="306"/>
      <c r="B177" s="306"/>
      <c r="C177" s="306"/>
      <c r="D177" s="317"/>
      <c r="E177" s="328"/>
      <c r="F177" s="299"/>
      <c r="G177" s="326"/>
      <c r="H177" s="323"/>
      <c r="I177" s="320"/>
      <c r="J177" s="290"/>
      <c r="L177" s="287">
        <f>IF(OR(C177&lt;&gt;"",C177&lt;&gt;0),VLOOKUP(C177,Utenze!$A$7:$U$107,17,FALSE),0)</f>
        <v>0</v>
      </c>
      <c r="M177" s="287">
        <f>IF(OR(C177&lt;&gt;"",C177&lt;&gt;0),VLOOKUP(C177,Utenze!$A$7:$U$107,18,FALSE),0)</f>
        <v>0</v>
      </c>
      <c r="O177" s="288"/>
      <c r="P177" s="289"/>
      <c r="Q177" s="289"/>
      <c r="R177" s="288"/>
      <c r="S177" s="289"/>
      <c r="T177" s="289"/>
    </row>
    <row r="178" spans="1:20" s="2" customFormat="1" ht="11.25">
      <c r="A178" s="306"/>
      <c r="B178" s="306"/>
      <c r="C178" s="306"/>
      <c r="D178" s="317"/>
      <c r="E178" s="328"/>
      <c r="F178" s="299"/>
      <c r="G178" s="326"/>
      <c r="H178" s="323"/>
      <c r="I178" s="320"/>
      <c r="J178" s="290"/>
      <c r="L178" s="287">
        <f>IF(OR(C178&lt;&gt;"",C178&lt;&gt;0),VLOOKUP(C178,Utenze!$A$7:$U$107,17,FALSE),0)</f>
        <v>0</v>
      </c>
      <c r="M178" s="287">
        <f>IF(OR(C178&lt;&gt;"",C178&lt;&gt;0),VLOOKUP(C178,Utenze!$A$7:$U$107,18,FALSE),0)</f>
        <v>0</v>
      </c>
      <c r="O178" s="288"/>
      <c r="P178" s="289"/>
      <c r="Q178" s="289"/>
      <c r="R178" s="288"/>
      <c r="S178" s="289"/>
      <c r="T178" s="289"/>
    </row>
    <row r="179" spans="1:20" s="2" customFormat="1" ht="11.25">
      <c r="A179" s="306"/>
      <c r="B179" s="306"/>
      <c r="C179" s="306"/>
      <c r="D179" s="317"/>
      <c r="E179" s="328"/>
      <c r="F179" s="299"/>
      <c r="G179" s="326"/>
      <c r="H179" s="323"/>
      <c r="I179" s="320"/>
      <c r="J179" s="290"/>
      <c r="L179" s="287">
        <f>IF(OR(C179&lt;&gt;"",C179&lt;&gt;0),VLOOKUP(C179,Utenze!$A$7:$U$107,17,FALSE),0)</f>
        <v>0</v>
      </c>
      <c r="M179" s="287">
        <f>IF(OR(C179&lt;&gt;"",C179&lt;&gt;0),VLOOKUP(C179,Utenze!$A$7:$U$107,18,FALSE),0)</f>
        <v>0</v>
      </c>
      <c r="O179" s="288"/>
      <c r="P179" s="289"/>
      <c r="Q179" s="289"/>
      <c r="R179" s="288"/>
      <c r="S179" s="289"/>
      <c r="T179" s="289"/>
    </row>
    <row r="180" spans="1:20" s="2" customFormat="1" ht="11.25">
      <c r="A180" s="306"/>
      <c r="B180" s="306"/>
      <c r="C180" s="306"/>
      <c r="D180" s="317"/>
      <c r="E180" s="328"/>
      <c r="F180" s="299"/>
      <c r="G180" s="326"/>
      <c r="H180" s="323"/>
      <c r="I180" s="320"/>
      <c r="J180" s="290"/>
      <c r="L180" s="287">
        <f>IF(OR(C180&lt;&gt;"",C180&lt;&gt;0),VLOOKUP(C180,Utenze!$A$7:$U$107,17,FALSE),0)</f>
        <v>0</v>
      </c>
      <c r="M180" s="287">
        <f>IF(OR(C180&lt;&gt;"",C180&lt;&gt;0),VLOOKUP(C180,Utenze!$A$7:$U$107,18,FALSE),0)</f>
        <v>0</v>
      </c>
      <c r="O180" s="288"/>
      <c r="P180" s="289"/>
      <c r="Q180" s="289"/>
      <c r="R180" s="288"/>
      <c r="S180" s="289"/>
      <c r="T180" s="289"/>
    </row>
    <row r="181" spans="1:20" s="2" customFormat="1" ht="11.25">
      <c r="A181" s="306"/>
      <c r="B181" s="306"/>
      <c r="C181" s="306"/>
      <c r="D181" s="317"/>
      <c r="E181" s="328"/>
      <c r="F181" s="299"/>
      <c r="G181" s="326"/>
      <c r="H181" s="323"/>
      <c r="I181" s="320"/>
      <c r="J181" s="290"/>
      <c r="L181" s="287">
        <f>IF(OR(C181&lt;&gt;"",C181&lt;&gt;0),VLOOKUP(C181,Utenze!$A$7:$U$107,17,FALSE),0)</f>
        <v>0</v>
      </c>
      <c r="M181" s="287">
        <f>IF(OR(C181&lt;&gt;"",C181&lt;&gt;0),VLOOKUP(C181,Utenze!$A$7:$U$107,18,FALSE),0)</f>
        <v>0</v>
      </c>
      <c r="O181" s="288"/>
      <c r="P181" s="289"/>
      <c r="Q181" s="289"/>
      <c r="R181" s="288"/>
      <c r="S181" s="289"/>
      <c r="T181" s="289"/>
    </row>
    <row r="182" spans="1:20" s="2" customFormat="1" ht="11.25">
      <c r="A182" s="306"/>
      <c r="B182" s="306"/>
      <c r="C182" s="306"/>
      <c r="D182" s="317"/>
      <c r="E182" s="328"/>
      <c r="F182" s="299"/>
      <c r="G182" s="326"/>
      <c r="H182" s="323"/>
      <c r="I182" s="320"/>
      <c r="J182" s="290"/>
      <c r="L182" s="287">
        <f>IF(OR(C182&lt;&gt;"",C182&lt;&gt;0),VLOOKUP(C182,Utenze!$A$7:$U$107,17,FALSE),0)</f>
        <v>0</v>
      </c>
      <c r="M182" s="287">
        <f>IF(OR(C182&lt;&gt;"",C182&lt;&gt;0),VLOOKUP(C182,Utenze!$A$7:$U$107,18,FALSE),0)</f>
        <v>0</v>
      </c>
      <c r="O182" s="288"/>
      <c r="P182" s="289"/>
      <c r="Q182" s="289"/>
      <c r="R182" s="288"/>
      <c r="S182" s="289"/>
      <c r="T182" s="289"/>
    </row>
    <row r="183" spans="1:20" s="2" customFormat="1" ht="11.25">
      <c r="A183" s="306"/>
      <c r="B183" s="306"/>
      <c r="C183" s="306"/>
      <c r="D183" s="317"/>
      <c r="E183" s="328"/>
      <c r="F183" s="299"/>
      <c r="G183" s="326"/>
      <c r="H183" s="323"/>
      <c r="I183" s="320"/>
      <c r="J183" s="290"/>
      <c r="L183" s="287">
        <f>IF(OR(C183&lt;&gt;"",C183&lt;&gt;0),VLOOKUP(C183,Utenze!$A$7:$U$107,17,FALSE),0)</f>
        <v>0</v>
      </c>
      <c r="M183" s="287">
        <f>IF(OR(C183&lt;&gt;"",C183&lt;&gt;0),VLOOKUP(C183,Utenze!$A$7:$U$107,18,FALSE),0)</f>
        <v>0</v>
      </c>
      <c r="O183" s="288"/>
      <c r="P183" s="289"/>
      <c r="Q183" s="289"/>
      <c r="R183" s="288"/>
      <c r="S183" s="289"/>
      <c r="T183" s="289"/>
    </row>
    <row r="184" spans="1:20" s="2" customFormat="1" ht="11.25">
      <c r="A184" s="306"/>
      <c r="B184" s="306"/>
      <c r="C184" s="306"/>
      <c r="D184" s="317"/>
      <c r="E184" s="328"/>
      <c r="F184" s="299"/>
      <c r="G184" s="326"/>
      <c r="H184" s="323"/>
      <c r="I184" s="320"/>
      <c r="J184" s="290"/>
      <c r="L184" s="287">
        <f>IF(OR(C184&lt;&gt;"",C184&lt;&gt;0),VLOOKUP(C184,Utenze!$A$7:$U$107,17,FALSE),0)</f>
        <v>0</v>
      </c>
      <c r="M184" s="287">
        <f>IF(OR(C184&lt;&gt;"",C184&lt;&gt;0),VLOOKUP(C184,Utenze!$A$7:$U$107,18,FALSE),0)</f>
        <v>0</v>
      </c>
      <c r="O184" s="288"/>
      <c r="P184" s="289"/>
      <c r="Q184" s="289"/>
      <c r="R184" s="288"/>
      <c r="S184" s="289"/>
      <c r="T184" s="289"/>
    </row>
    <row r="185" spans="1:20" s="2" customFormat="1" ht="11.25">
      <c r="A185" s="306"/>
      <c r="B185" s="306"/>
      <c r="C185" s="306"/>
      <c r="D185" s="317"/>
      <c r="E185" s="328"/>
      <c r="F185" s="299"/>
      <c r="G185" s="326"/>
      <c r="H185" s="323"/>
      <c r="I185" s="320"/>
      <c r="J185" s="290"/>
      <c r="L185" s="287">
        <f>IF(OR(C185&lt;&gt;"",C185&lt;&gt;0),VLOOKUP(C185,Utenze!$A$7:$U$107,17,FALSE),0)</f>
        <v>0</v>
      </c>
      <c r="M185" s="287">
        <f>IF(OR(C185&lt;&gt;"",C185&lt;&gt;0),VLOOKUP(C185,Utenze!$A$7:$U$107,18,FALSE),0)</f>
        <v>0</v>
      </c>
      <c r="O185" s="288"/>
      <c r="P185" s="289"/>
      <c r="Q185" s="289"/>
      <c r="R185" s="288"/>
      <c r="S185" s="289"/>
      <c r="T185" s="289"/>
    </row>
    <row r="186" spans="1:20" s="2" customFormat="1" ht="11.25">
      <c r="A186" s="306"/>
      <c r="B186" s="306"/>
      <c r="C186" s="306"/>
      <c r="D186" s="317"/>
      <c r="E186" s="328"/>
      <c r="F186" s="299"/>
      <c r="G186" s="326"/>
      <c r="H186" s="323"/>
      <c r="I186" s="320"/>
      <c r="J186" s="290"/>
      <c r="L186" s="287">
        <f>IF(OR(C186&lt;&gt;"",C186&lt;&gt;0),VLOOKUP(C186,Utenze!$A$7:$U$107,17,FALSE),0)</f>
        <v>0</v>
      </c>
      <c r="M186" s="287">
        <f>IF(OR(C186&lt;&gt;"",C186&lt;&gt;0),VLOOKUP(C186,Utenze!$A$7:$U$107,18,FALSE),0)</f>
        <v>0</v>
      </c>
      <c r="O186" s="288"/>
      <c r="P186" s="289"/>
      <c r="Q186" s="289"/>
      <c r="R186" s="288"/>
      <c r="S186" s="289"/>
      <c r="T186" s="289"/>
    </row>
    <row r="187" spans="1:20" s="2" customFormat="1" ht="11.25">
      <c r="A187" s="306"/>
      <c r="B187" s="306"/>
      <c r="C187" s="306"/>
      <c r="D187" s="317"/>
      <c r="E187" s="328"/>
      <c r="F187" s="299"/>
      <c r="G187" s="326"/>
      <c r="H187" s="323"/>
      <c r="I187" s="320"/>
      <c r="J187" s="290"/>
      <c r="L187" s="287">
        <f>IF(OR(C187&lt;&gt;"",C187&lt;&gt;0),VLOOKUP(C187,Utenze!$A$7:$U$107,17,FALSE),0)</f>
        <v>0</v>
      </c>
      <c r="M187" s="287">
        <f>IF(OR(C187&lt;&gt;"",C187&lt;&gt;0),VLOOKUP(C187,Utenze!$A$7:$U$107,18,FALSE),0)</f>
        <v>0</v>
      </c>
      <c r="O187" s="288"/>
      <c r="P187" s="289"/>
      <c r="Q187" s="289"/>
      <c r="R187" s="288"/>
      <c r="S187" s="289"/>
      <c r="T187" s="289"/>
    </row>
    <row r="188" spans="1:20" s="2" customFormat="1" ht="11.25">
      <c r="A188" s="306"/>
      <c r="B188" s="306"/>
      <c r="C188" s="306"/>
      <c r="D188" s="317"/>
      <c r="E188" s="328"/>
      <c r="F188" s="299"/>
      <c r="G188" s="326"/>
      <c r="H188" s="323"/>
      <c r="I188" s="320"/>
      <c r="J188" s="290"/>
      <c r="L188" s="287">
        <f>IF(OR(C188&lt;&gt;"",C188&lt;&gt;0),VLOOKUP(C188,Utenze!$A$7:$U$107,17,FALSE),0)</f>
        <v>0</v>
      </c>
      <c r="M188" s="287">
        <f>IF(OR(C188&lt;&gt;"",C188&lt;&gt;0),VLOOKUP(C188,Utenze!$A$7:$U$107,18,FALSE),0)</f>
        <v>0</v>
      </c>
      <c r="O188" s="288"/>
      <c r="P188" s="289"/>
      <c r="Q188" s="289"/>
      <c r="R188" s="288"/>
      <c r="S188" s="289"/>
      <c r="T188" s="289"/>
    </row>
    <row r="189" spans="1:20" s="2" customFormat="1" ht="11.25">
      <c r="A189" s="306"/>
      <c r="B189" s="306"/>
      <c r="C189" s="306"/>
      <c r="D189" s="317"/>
      <c r="E189" s="328"/>
      <c r="F189" s="299"/>
      <c r="G189" s="326"/>
      <c r="H189" s="323"/>
      <c r="I189" s="320"/>
      <c r="J189" s="290"/>
      <c r="L189" s="287">
        <f>IF(OR(C189&lt;&gt;"",C189&lt;&gt;0),VLOOKUP(C189,Utenze!$A$7:$U$107,17,FALSE),0)</f>
        <v>0</v>
      </c>
      <c r="M189" s="287">
        <f>IF(OR(C189&lt;&gt;"",C189&lt;&gt;0),VLOOKUP(C189,Utenze!$A$7:$U$107,18,FALSE),0)</f>
        <v>0</v>
      </c>
      <c r="O189" s="288"/>
      <c r="P189" s="289"/>
      <c r="Q189" s="289"/>
      <c r="R189" s="288"/>
      <c r="S189" s="289"/>
      <c r="T189" s="289"/>
    </row>
    <row r="190" spans="1:20" s="2" customFormat="1" ht="11.25">
      <c r="A190" s="306"/>
      <c r="B190" s="306"/>
      <c r="C190" s="306"/>
      <c r="D190" s="317"/>
      <c r="E190" s="328"/>
      <c r="F190" s="299"/>
      <c r="G190" s="326"/>
      <c r="H190" s="323"/>
      <c r="I190" s="320"/>
      <c r="J190" s="290"/>
      <c r="L190" s="287">
        <f>IF(OR(C190&lt;&gt;"",C190&lt;&gt;0),VLOOKUP(C190,Utenze!$A$7:$U$107,17,FALSE),0)</f>
        <v>0</v>
      </c>
      <c r="M190" s="287">
        <f>IF(OR(C190&lt;&gt;"",C190&lt;&gt;0),VLOOKUP(C190,Utenze!$A$7:$U$107,18,FALSE),0)</f>
        <v>0</v>
      </c>
      <c r="O190" s="288"/>
      <c r="P190" s="289"/>
      <c r="Q190" s="289"/>
      <c r="R190" s="288"/>
      <c r="S190" s="289"/>
      <c r="T190" s="289"/>
    </row>
    <row r="191" spans="1:20" s="2" customFormat="1" ht="11.25">
      <c r="A191" s="306"/>
      <c r="B191" s="306"/>
      <c r="C191" s="306"/>
      <c r="D191" s="317"/>
      <c r="E191" s="328"/>
      <c r="F191" s="299"/>
      <c r="G191" s="326"/>
      <c r="H191" s="323"/>
      <c r="I191" s="320"/>
      <c r="J191" s="290"/>
      <c r="L191" s="287">
        <f>IF(OR(C191&lt;&gt;"",C191&lt;&gt;0),VLOOKUP(C191,Utenze!$A$7:$U$107,17,FALSE),0)</f>
        <v>0</v>
      </c>
      <c r="M191" s="287">
        <f>IF(OR(C191&lt;&gt;"",C191&lt;&gt;0),VLOOKUP(C191,Utenze!$A$7:$U$107,18,FALSE),0)</f>
        <v>0</v>
      </c>
      <c r="O191" s="288"/>
      <c r="P191" s="289"/>
      <c r="Q191" s="289"/>
      <c r="R191" s="288"/>
      <c r="S191" s="289"/>
      <c r="T191" s="289"/>
    </row>
    <row r="192" spans="1:20" s="2" customFormat="1" ht="11.25">
      <c r="A192" s="306"/>
      <c r="B192" s="306"/>
      <c r="C192" s="306"/>
      <c r="D192" s="317"/>
      <c r="E192" s="328"/>
      <c r="F192" s="299"/>
      <c r="G192" s="326"/>
      <c r="H192" s="323"/>
      <c r="I192" s="320"/>
      <c r="J192" s="290"/>
      <c r="L192" s="287">
        <f>IF(OR(C192&lt;&gt;"",C192&lt;&gt;0),VLOOKUP(C192,Utenze!$A$7:$U$107,17,FALSE),0)</f>
        <v>0</v>
      </c>
      <c r="M192" s="287">
        <f>IF(OR(C192&lt;&gt;"",C192&lt;&gt;0),VLOOKUP(C192,Utenze!$A$7:$U$107,18,FALSE),0)</f>
        <v>0</v>
      </c>
      <c r="O192" s="288"/>
      <c r="P192" s="289"/>
      <c r="Q192" s="289"/>
      <c r="R192" s="288"/>
      <c r="S192" s="289"/>
      <c r="T192" s="289"/>
    </row>
    <row r="193" spans="1:20" s="2" customFormat="1" ht="11.25">
      <c r="A193" s="306"/>
      <c r="B193" s="306"/>
      <c r="C193" s="306"/>
      <c r="D193" s="317"/>
      <c r="E193" s="328"/>
      <c r="F193" s="299"/>
      <c r="G193" s="326"/>
      <c r="H193" s="323"/>
      <c r="I193" s="320"/>
      <c r="J193" s="290"/>
      <c r="L193" s="287">
        <f>IF(OR(C193&lt;&gt;"",C193&lt;&gt;0),VLOOKUP(C193,Utenze!$A$7:$U$107,17,FALSE),0)</f>
        <v>0</v>
      </c>
      <c r="M193" s="287">
        <f>IF(OR(C193&lt;&gt;"",C193&lt;&gt;0),VLOOKUP(C193,Utenze!$A$7:$U$107,18,FALSE),0)</f>
        <v>0</v>
      </c>
      <c r="O193" s="288"/>
      <c r="P193" s="289"/>
      <c r="Q193" s="289"/>
      <c r="R193" s="288"/>
      <c r="S193" s="289"/>
      <c r="T193" s="289"/>
    </row>
    <row r="194" spans="1:20" s="2" customFormat="1" ht="11.25">
      <c r="A194" s="306"/>
      <c r="B194" s="306"/>
      <c r="C194" s="306"/>
      <c r="D194" s="317"/>
      <c r="E194" s="328"/>
      <c r="F194" s="299"/>
      <c r="G194" s="326"/>
      <c r="H194" s="323"/>
      <c r="I194" s="320"/>
      <c r="J194" s="290"/>
      <c r="L194" s="287">
        <f>IF(OR(C194&lt;&gt;"",C194&lt;&gt;0),VLOOKUP(C194,Utenze!$A$7:$U$107,17,FALSE),0)</f>
        <v>0</v>
      </c>
      <c r="M194" s="287">
        <f>IF(OR(C194&lt;&gt;"",C194&lt;&gt;0),VLOOKUP(C194,Utenze!$A$7:$U$107,18,FALSE),0)</f>
        <v>0</v>
      </c>
      <c r="O194" s="288"/>
      <c r="P194" s="289"/>
      <c r="Q194" s="289"/>
      <c r="R194" s="288"/>
      <c r="S194" s="289"/>
      <c r="T194" s="289"/>
    </row>
    <row r="195" spans="1:20" s="2" customFormat="1" ht="11.25">
      <c r="A195" s="306"/>
      <c r="B195" s="306"/>
      <c r="C195" s="306"/>
      <c r="D195" s="317"/>
      <c r="E195" s="328"/>
      <c r="F195" s="299"/>
      <c r="G195" s="326"/>
      <c r="H195" s="323"/>
      <c r="I195" s="320"/>
      <c r="J195" s="290"/>
      <c r="L195" s="287">
        <f>IF(OR(C195&lt;&gt;"",C195&lt;&gt;0),VLOOKUP(C195,Utenze!$A$7:$U$107,17,FALSE),0)</f>
        <v>0</v>
      </c>
      <c r="M195" s="287">
        <f>IF(OR(C195&lt;&gt;"",C195&lt;&gt;0),VLOOKUP(C195,Utenze!$A$7:$U$107,18,FALSE),0)</f>
        <v>0</v>
      </c>
      <c r="O195" s="288"/>
      <c r="P195" s="289"/>
      <c r="Q195" s="289"/>
      <c r="R195" s="288"/>
      <c r="S195" s="289"/>
      <c r="T195" s="289"/>
    </row>
    <row r="196" spans="1:20" s="2" customFormat="1" ht="11.25">
      <c r="A196" s="306"/>
      <c r="B196" s="306"/>
      <c r="C196" s="306"/>
      <c r="D196" s="317"/>
      <c r="E196" s="328"/>
      <c r="F196" s="299"/>
      <c r="G196" s="326"/>
      <c r="H196" s="323"/>
      <c r="I196" s="320"/>
      <c r="J196" s="290"/>
      <c r="L196" s="287">
        <f>IF(OR(C196&lt;&gt;"",C196&lt;&gt;0),VLOOKUP(C196,Utenze!$A$7:$U$107,17,FALSE),0)</f>
        <v>0</v>
      </c>
      <c r="M196" s="287">
        <f>IF(OR(C196&lt;&gt;"",C196&lt;&gt;0),VLOOKUP(C196,Utenze!$A$7:$U$107,18,FALSE),0)</f>
        <v>0</v>
      </c>
      <c r="O196" s="288"/>
      <c r="P196" s="289"/>
      <c r="Q196" s="289"/>
      <c r="R196" s="288"/>
      <c r="S196" s="289"/>
      <c r="T196" s="289"/>
    </row>
    <row r="197" spans="1:20" s="2" customFormat="1" ht="11.25">
      <c r="A197" s="306"/>
      <c r="B197" s="306"/>
      <c r="C197" s="306"/>
      <c r="D197" s="317"/>
      <c r="E197" s="328"/>
      <c r="F197" s="299"/>
      <c r="G197" s="326"/>
      <c r="H197" s="323"/>
      <c r="I197" s="320"/>
      <c r="J197" s="290"/>
      <c r="L197" s="287">
        <f>IF(OR(C197&lt;&gt;"",C197&lt;&gt;0),VLOOKUP(C197,Utenze!$A$7:$U$107,17,FALSE),0)</f>
        <v>0</v>
      </c>
      <c r="M197" s="287">
        <f>IF(OR(C197&lt;&gt;"",C197&lt;&gt;0),VLOOKUP(C197,Utenze!$A$7:$U$107,18,FALSE),0)</f>
        <v>0</v>
      </c>
      <c r="O197" s="288"/>
      <c r="P197" s="289"/>
      <c r="Q197" s="289"/>
      <c r="R197" s="288"/>
      <c r="S197" s="289"/>
      <c r="T197" s="289"/>
    </row>
    <row r="198" spans="1:20" s="2" customFormat="1" ht="11.25">
      <c r="A198" s="306"/>
      <c r="B198" s="306"/>
      <c r="C198" s="306"/>
      <c r="D198" s="317"/>
      <c r="E198" s="328"/>
      <c r="F198" s="299"/>
      <c r="G198" s="326"/>
      <c r="H198" s="323"/>
      <c r="I198" s="320"/>
      <c r="J198" s="290"/>
      <c r="L198" s="287">
        <f>IF(OR(C198&lt;&gt;"",C198&lt;&gt;0),VLOOKUP(C198,Utenze!$A$7:$U$107,17,FALSE),0)</f>
        <v>0</v>
      </c>
      <c r="M198" s="287">
        <f>IF(OR(C198&lt;&gt;"",C198&lt;&gt;0),VLOOKUP(C198,Utenze!$A$7:$U$107,18,FALSE),0)</f>
        <v>0</v>
      </c>
      <c r="O198" s="288"/>
      <c r="P198" s="289"/>
      <c r="Q198" s="289"/>
      <c r="R198" s="288"/>
      <c r="S198" s="289"/>
      <c r="T198" s="289"/>
    </row>
    <row r="199" spans="1:20" s="2" customFormat="1" ht="11.25">
      <c r="A199" s="306"/>
      <c r="B199" s="306"/>
      <c r="C199" s="306"/>
      <c r="D199" s="317"/>
      <c r="E199" s="328"/>
      <c r="F199" s="299"/>
      <c r="G199" s="326"/>
      <c r="H199" s="323"/>
      <c r="I199" s="320"/>
      <c r="J199" s="290"/>
      <c r="L199" s="287">
        <f>IF(OR(C199&lt;&gt;"",C199&lt;&gt;0),VLOOKUP(C199,Utenze!$A$7:$U$107,17,FALSE),0)</f>
        <v>0</v>
      </c>
      <c r="M199" s="287">
        <f>IF(OR(C199&lt;&gt;"",C199&lt;&gt;0),VLOOKUP(C199,Utenze!$A$7:$U$107,18,FALSE),0)</f>
        <v>0</v>
      </c>
      <c r="O199" s="288"/>
      <c r="P199" s="289"/>
      <c r="Q199" s="289"/>
      <c r="R199" s="288"/>
      <c r="S199" s="289"/>
      <c r="T199" s="289"/>
    </row>
    <row r="200" spans="1:20" s="2" customFormat="1" ht="11.25">
      <c r="A200" s="306"/>
      <c r="B200" s="306"/>
      <c r="C200" s="306"/>
      <c r="D200" s="317"/>
      <c r="E200" s="328"/>
      <c r="F200" s="299"/>
      <c r="G200" s="326"/>
      <c r="H200" s="323"/>
      <c r="I200" s="320"/>
      <c r="J200" s="290"/>
      <c r="L200" s="287">
        <f>IF(OR(C200&lt;&gt;"",C200&lt;&gt;0),VLOOKUP(C200,Utenze!$A$7:$U$107,17,FALSE),0)</f>
        <v>0</v>
      </c>
      <c r="M200" s="287">
        <f>IF(OR(C200&lt;&gt;"",C200&lt;&gt;0),VLOOKUP(C200,Utenze!$A$7:$U$107,18,FALSE),0)</f>
        <v>0</v>
      </c>
      <c r="O200" s="288"/>
      <c r="P200" s="289"/>
      <c r="Q200" s="289"/>
      <c r="R200" s="288"/>
      <c r="S200" s="289"/>
      <c r="T200" s="289"/>
    </row>
    <row r="201" spans="1:20" s="2" customFormat="1" ht="11.25">
      <c r="A201" s="306"/>
      <c r="B201" s="306"/>
      <c r="C201" s="306"/>
      <c r="D201" s="317"/>
      <c r="E201" s="328"/>
      <c r="F201" s="299"/>
      <c r="G201" s="326"/>
      <c r="H201" s="323"/>
      <c r="I201" s="320"/>
      <c r="J201" s="290"/>
      <c r="L201" s="287">
        <f>IF(OR(C201&lt;&gt;"",C201&lt;&gt;0),VLOOKUP(C201,Utenze!$A$7:$U$107,17,FALSE),0)</f>
        <v>0</v>
      </c>
      <c r="M201" s="287">
        <f>IF(OR(C201&lt;&gt;"",C201&lt;&gt;0),VLOOKUP(C201,Utenze!$A$7:$U$107,18,FALSE),0)</f>
        <v>0</v>
      </c>
      <c r="O201" s="288"/>
      <c r="P201" s="289"/>
      <c r="Q201" s="289"/>
      <c r="R201" s="288"/>
      <c r="S201" s="289"/>
      <c r="T201" s="289"/>
    </row>
    <row r="202" spans="1:20" s="2" customFormat="1" ht="11.25">
      <c r="A202" s="306"/>
      <c r="B202" s="306"/>
      <c r="C202" s="306"/>
      <c r="D202" s="317"/>
      <c r="E202" s="328"/>
      <c r="F202" s="299"/>
      <c r="G202" s="326"/>
      <c r="H202" s="323"/>
      <c r="I202" s="320"/>
      <c r="J202" s="290"/>
      <c r="L202" s="287">
        <f>IF(OR(C202&lt;&gt;"",C202&lt;&gt;0),VLOOKUP(C202,Utenze!$A$7:$U$107,17,FALSE),0)</f>
        <v>0</v>
      </c>
      <c r="M202" s="287">
        <f>IF(OR(C202&lt;&gt;"",C202&lt;&gt;0),VLOOKUP(C202,Utenze!$A$7:$U$107,18,FALSE),0)</f>
        <v>0</v>
      </c>
      <c r="O202" s="288"/>
      <c r="P202" s="289"/>
      <c r="Q202" s="289"/>
      <c r="R202" s="288"/>
      <c r="S202" s="289"/>
      <c r="T202" s="289"/>
    </row>
    <row r="203" spans="1:20" s="2" customFormat="1" ht="11.25">
      <c r="A203" s="306"/>
      <c r="B203" s="306"/>
      <c r="C203" s="306"/>
      <c r="D203" s="317"/>
      <c r="E203" s="328"/>
      <c r="F203" s="299"/>
      <c r="G203" s="326"/>
      <c r="H203" s="323"/>
      <c r="I203" s="320"/>
      <c r="J203" s="290"/>
      <c r="L203" s="287">
        <f>IF(OR(C203&lt;&gt;"",C203&lt;&gt;0),VLOOKUP(C203,Utenze!$A$7:$U$107,17,FALSE),0)</f>
        <v>0</v>
      </c>
      <c r="M203" s="287">
        <f>IF(OR(C203&lt;&gt;"",C203&lt;&gt;0),VLOOKUP(C203,Utenze!$A$7:$U$107,18,FALSE),0)</f>
        <v>0</v>
      </c>
      <c r="O203" s="288"/>
      <c r="P203" s="289"/>
      <c r="Q203" s="289"/>
      <c r="R203" s="288"/>
      <c r="S203" s="289"/>
      <c r="T203" s="289"/>
    </row>
    <row r="204" spans="1:20" s="2" customFormat="1" ht="11.25">
      <c r="A204" s="306"/>
      <c r="B204" s="306"/>
      <c r="C204" s="306"/>
      <c r="D204" s="317"/>
      <c r="E204" s="328"/>
      <c r="F204" s="299"/>
      <c r="G204" s="326"/>
      <c r="H204" s="323"/>
      <c r="I204" s="320"/>
      <c r="J204" s="290"/>
      <c r="L204" s="287">
        <f>IF(OR(C204&lt;&gt;"",C204&lt;&gt;0),VLOOKUP(C204,Utenze!$A$7:$U$107,17,FALSE),0)</f>
        <v>0</v>
      </c>
      <c r="M204" s="287">
        <f>IF(OR(C204&lt;&gt;"",C204&lt;&gt;0),VLOOKUP(C204,Utenze!$A$7:$U$107,18,FALSE),0)</f>
        <v>0</v>
      </c>
      <c r="O204" s="288"/>
      <c r="P204" s="289"/>
      <c r="Q204" s="289"/>
      <c r="R204" s="288"/>
      <c r="S204" s="289"/>
      <c r="T204" s="289"/>
    </row>
    <row r="205" spans="1:20" s="2" customFormat="1" ht="11.25">
      <c r="A205" s="306"/>
      <c r="B205" s="306"/>
      <c r="C205" s="306"/>
      <c r="D205" s="317"/>
      <c r="E205" s="328"/>
      <c r="F205" s="299"/>
      <c r="G205" s="326"/>
      <c r="H205" s="323"/>
      <c r="I205" s="320"/>
      <c r="J205" s="290"/>
      <c r="L205" s="287">
        <f>IF(OR(C205&lt;&gt;"",C205&lt;&gt;0),VLOOKUP(C205,Utenze!$A$7:$U$107,17,FALSE),0)</f>
        <v>0</v>
      </c>
      <c r="M205" s="287">
        <f>IF(OR(C205&lt;&gt;"",C205&lt;&gt;0),VLOOKUP(C205,Utenze!$A$7:$U$107,18,FALSE),0)</f>
        <v>0</v>
      </c>
      <c r="O205" s="288"/>
      <c r="P205" s="289"/>
      <c r="Q205" s="289"/>
      <c r="R205" s="288"/>
      <c r="S205" s="289"/>
      <c r="T205" s="289"/>
    </row>
    <row r="206" spans="1:20" s="2" customFormat="1" ht="11.25">
      <c r="A206" s="306"/>
      <c r="B206" s="306"/>
      <c r="C206" s="306"/>
      <c r="D206" s="317"/>
      <c r="E206" s="328"/>
      <c r="F206" s="299"/>
      <c r="G206" s="326"/>
      <c r="H206" s="323"/>
      <c r="I206" s="320"/>
      <c r="J206" s="290"/>
      <c r="L206" s="287">
        <f>IF(OR(C206&lt;&gt;"",C206&lt;&gt;0),VLOOKUP(C206,Utenze!$A$7:$U$107,17,FALSE),0)</f>
        <v>0</v>
      </c>
      <c r="M206" s="287">
        <f>IF(OR(C206&lt;&gt;"",C206&lt;&gt;0),VLOOKUP(C206,Utenze!$A$7:$U$107,18,FALSE),0)</f>
        <v>0</v>
      </c>
      <c r="O206" s="288"/>
      <c r="P206" s="289"/>
      <c r="Q206" s="289"/>
      <c r="R206" s="288"/>
      <c r="S206" s="289"/>
      <c r="T206" s="289"/>
    </row>
    <row r="207" spans="1:20" s="2" customFormat="1" ht="11.25">
      <c r="A207" s="306"/>
      <c r="B207" s="306"/>
      <c r="C207" s="306"/>
      <c r="D207" s="317"/>
      <c r="E207" s="328"/>
      <c r="F207" s="299"/>
      <c r="G207" s="326"/>
      <c r="H207" s="323"/>
      <c r="I207" s="320"/>
      <c r="J207" s="290"/>
      <c r="L207" s="287">
        <f>IF(OR(C207&lt;&gt;"",C207&lt;&gt;0),VLOOKUP(C207,Utenze!$A$7:$U$107,17,FALSE),0)</f>
        <v>0</v>
      </c>
      <c r="M207" s="287">
        <f>IF(OR(C207&lt;&gt;"",C207&lt;&gt;0),VLOOKUP(C207,Utenze!$A$7:$U$107,18,FALSE),0)</f>
        <v>0</v>
      </c>
      <c r="O207" s="288"/>
      <c r="P207" s="289"/>
      <c r="Q207" s="289"/>
      <c r="R207" s="288"/>
      <c r="S207" s="289"/>
      <c r="T207" s="289"/>
    </row>
    <row r="208" spans="1:20" s="2" customFormat="1" ht="11.25">
      <c r="A208" s="306"/>
      <c r="B208" s="306"/>
      <c r="C208" s="306"/>
      <c r="D208" s="317"/>
      <c r="E208" s="328"/>
      <c r="F208" s="299"/>
      <c r="G208" s="326"/>
      <c r="H208" s="323"/>
      <c r="I208" s="320"/>
      <c r="J208" s="290"/>
      <c r="L208" s="287">
        <f>IF(OR(C208&lt;&gt;"",C208&lt;&gt;0),VLOOKUP(C208,Utenze!$A$7:$U$107,17,FALSE),0)</f>
        <v>0</v>
      </c>
      <c r="M208" s="287">
        <f>IF(OR(C208&lt;&gt;"",C208&lt;&gt;0),VLOOKUP(C208,Utenze!$A$7:$U$107,18,FALSE),0)</f>
        <v>0</v>
      </c>
      <c r="O208" s="288"/>
      <c r="P208" s="289"/>
      <c r="Q208" s="289"/>
      <c r="R208" s="288"/>
      <c r="S208" s="289"/>
      <c r="T208" s="289"/>
    </row>
    <row r="209" spans="1:20" s="2" customFormat="1" ht="11.25">
      <c r="A209" s="306"/>
      <c r="B209" s="306"/>
      <c r="C209" s="306"/>
      <c r="D209" s="317"/>
      <c r="E209" s="328"/>
      <c r="F209" s="299"/>
      <c r="G209" s="326"/>
      <c r="H209" s="323"/>
      <c r="I209" s="320"/>
      <c r="J209" s="290"/>
      <c r="L209" s="287">
        <f>IF(OR(C209&lt;&gt;"",C209&lt;&gt;0),VLOOKUP(C209,Utenze!$A$7:$U$107,17,FALSE),0)</f>
        <v>0</v>
      </c>
      <c r="M209" s="287">
        <f>IF(OR(C209&lt;&gt;"",C209&lt;&gt;0),VLOOKUP(C209,Utenze!$A$7:$U$107,18,FALSE),0)</f>
        <v>0</v>
      </c>
      <c r="O209" s="288"/>
      <c r="P209" s="289"/>
      <c r="Q209" s="289"/>
      <c r="R209" s="288"/>
      <c r="S209" s="289"/>
      <c r="T209" s="289"/>
    </row>
    <row r="210" spans="1:20" s="2" customFormat="1" ht="11.25">
      <c r="A210" s="306"/>
      <c r="B210" s="306"/>
      <c r="C210" s="306"/>
      <c r="D210" s="317"/>
      <c r="E210" s="328"/>
      <c r="F210" s="299"/>
      <c r="G210" s="326"/>
      <c r="H210" s="323"/>
      <c r="I210" s="320"/>
      <c r="J210" s="290"/>
      <c r="L210" s="287">
        <f>IF(OR(C210&lt;&gt;"",C210&lt;&gt;0),VLOOKUP(C210,Utenze!$A$7:$U$107,17,FALSE),0)</f>
        <v>0</v>
      </c>
      <c r="M210" s="287">
        <f>IF(OR(C210&lt;&gt;"",C210&lt;&gt;0),VLOOKUP(C210,Utenze!$A$7:$U$107,18,FALSE),0)</f>
        <v>0</v>
      </c>
      <c r="O210" s="288"/>
      <c r="P210" s="289"/>
      <c r="Q210" s="289"/>
      <c r="R210" s="288"/>
      <c r="S210" s="289"/>
      <c r="T210" s="289"/>
    </row>
    <row r="211" spans="1:20" s="2" customFormat="1" ht="11.25">
      <c r="A211" s="306"/>
      <c r="B211" s="306"/>
      <c r="C211" s="306"/>
      <c r="D211" s="317"/>
      <c r="E211" s="328"/>
      <c r="F211" s="299"/>
      <c r="G211" s="326"/>
      <c r="H211" s="323"/>
      <c r="I211" s="320"/>
      <c r="J211" s="290"/>
      <c r="L211" s="287">
        <f>IF(OR(C211&lt;&gt;"",C211&lt;&gt;0),VLOOKUP(C211,Utenze!$A$7:$U$107,17,FALSE),0)</f>
        <v>0</v>
      </c>
      <c r="M211" s="287">
        <f>IF(OR(C211&lt;&gt;"",C211&lt;&gt;0),VLOOKUP(C211,Utenze!$A$7:$U$107,18,FALSE),0)</f>
        <v>0</v>
      </c>
      <c r="O211" s="288"/>
      <c r="P211" s="289"/>
      <c r="Q211" s="289"/>
      <c r="R211" s="288"/>
      <c r="S211" s="289"/>
      <c r="T211" s="289"/>
    </row>
    <row r="212" spans="1:20" s="2" customFormat="1" ht="11.25">
      <c r="A212" s="306"/>
      <c r="B212" s="306"/>
      <c r="C212" s="306"/>
      <c r="D212" s="317"/>
      <c r="E212" s="328"/>
      <c r="F212" s="299"/>
      <c r="G212" s="326"/>
      <c r="H212" s="323"/>
      <c r="I212" s="320"/>
      <c r="J212" s="290"/>
      <c r="L212" s="287">
        <f>IF(OR(C212&lt;&gt;"",C212&lt;&gt;0),VLOOKUP(C212,Utenze!$A$7:$U$107,17,FALSE),0)</f>
        <v>0</v>
      </c>
      <c r="M212" s="287">
        <f>IF(OR(C212&lt;&gt;"",C212&lt;&gt;0),VLOOKUP(C212,Utenze!$A$7:$U$107,18,FALSE),0)</f>
        <v>0</v>
      </c>
      <c r="O212" s="288"/>
      <c r="P212" s="289"/>
      <c r="Q212" s="289"/>
      <c r="R212" s="288"/>
      <c r="S212" s="289"/>
      <c r="T212" s="289"/>
    </row>
    <row r="213" spans="1:20" s="2" customFormat="1" ht="11.25">
      <c r="A213" s="306"/>
      <c r="B213" s="306"/>
      <c r="C213" s="306"/>
      <c r="D213" s="317"/>
      <c r="E213" s="328"/>
      <c r="F213" s="299"/>
      <c r="G213" s="326"/>
      <c r="H213" s="323"/>
      <c r="I213" s="320"/>
      <c r="J213" s="290"/>
      <c r="L213" s="287">
        <f>IF(OR(C213&lt;&gt;"",C213&lt;&gt;0),VLOOKUP(C213,Utenze!$A$7:$U$107,17,FALSE),0)</f>
        <v>0</v>
      </c>
      <c r="M213" s="287">
        <f>IF(OR(C213&lt;&gt;"",C213&lt;&gt;0),VLOOKUP(C213,Utenze!$A$7:$U$107,18,FALSE),0)</f>
        <v>0</v>
      </c>
      <c r="O213" s="288"/>
      <c r="P213" s="289"/>
      <c r="Q213" s="289"/>
      <c r="R213" s="288"/>
      <c r="S213" s="289"/>
      <c r="T213" s="289"/>
    </row>
    <row r="214" spans="1:20" s="2" customFormat="1" ht="11.25">
      <c r="A214" s="306"/>
      <c r="B214" s="306"/>
      <c r="C214" s="306"/>
      <c r="D214" s="317"/>
      <c r="E214" s="328"/>
      <c r="F214" s="299"/>
      <c r="G214" s="326"/>
      <c r="H214" s="323"/>
      <c r="I214" s="320"/>
      <c r="J214" s="290"/>
      <c r="L214" s="287">
        <f>IF(OR(C214&lt;&gt;"",C214&lt;&gt;0),VLOOKUP(C214,Utenze!$A$7:$U$107,17,FALSE),0)</f>
        <v>0</v>
      </c>
      <c r="M214" s="287">
        <f>IF(OR(C214&lt;&gt;"",C214&lt;&gt;0),VLOOKUP(C214,Utenze!$A$7:$U$107,18,FALSE),0)</f>
        <v>0</v>
      </c>
      <c r="O214" s="288"/>
      <c r="P214" s="289"/>
      <c r="Q214" s="289"/>
      <c r="R214" s="288"/>
      <c r="S214" s="289"/>
      <c r="T214" s="289"/>
    </row>
    <row r="215" spans="1:20" s="2" customFormat="1" ht="11.25">
      <c r="A215" s="306"/>
      <c r="B215" s="306"/>
      <c r="C215" s="306"/>
      <c r="D215" s="317"/>
      <c r="E215" s="328"/>
      <c r="F215" s="299"/>
      <c r="G215" s="326"/>
      <c r="H215" s="323"/>
      <c r="I215" s="320"/>
      <c r="J215" s="290"/>
      <c r="L215" s="287">
        <f>IF(OR(C215&lt;&gt;"",C215&lt;&gt;0),VLOOKUP(C215,Utenze!$A$7:$U$107,17,FALSE),0)</f>
        <v>0</v>
      </c>
      <c r="M215" s="287">
        <f>IF(OR(C215&lt;&gt;"",C215&lt;&gt;0),VLOOKUP(C215,Utenze!$A$7:$U$107,18,FALSE),0)</f>
        <v>0</v>
      </c>
      <c r="O215" s="288"/>
      <c r="P215" s="289"/>
      <c r="Q215" s="289"/>
      <c r="R215" s="288"/>
      <c r="S215" s="289"/>
      <c r="T215" s="289"/>
    </row>
    <row r="216" spans="1:20" s="2" customFormat="1" ht="11.25">
      <c r="A216" s="306"/>
      <c r="B216" s="306"/>
      <c r="C216" s="306"/>
      <c r="D216" s="317"/>
      <c r="E216" s="328"/>
      <c r="F216" s="299"/>
      <c r="G216" s="326"/>
      <c r="H216" s="323"/>
      <c r="I216" s="320"/>
      <c r="J216" s="290"/>
      <c r="L216" s="287">
        <f>IF(OR(C216&lt;&gt;"",C216&lt;&gt;0),VLOOKUP(C216,Utenze!$A$7:$U$107,17,FALSE),0)</f>
        <v>0</v>
      </c>
      <c r="M216" s="287">
        <f>IF(OR(C216&lt;&gt;"",C216&lt;&gt;0),VLOOKUP(C216,Utenze!$A$7:$U$107,18,FALSE),0)</f>
        <v>0</v>
      </c>
      <c r="O216" s="288"/>
      <c r="P216" s="289"/>
      <c r="Q216" s="289"/>
      <c r="R216" s="288"/>
      <c r="S216" s="289"/>
      <c r="T216" s="289"/>
    </row>
    <row r="217" spans="1:20" s="2" customFormat="1" ht="11.25">
      <c r="A217" s="306"/>
      <c r="B217" s="306"/>
      <c r="C217" s="306"/>
      <c r="D217" s="317"/>
      <c r="E217" s="328"/>
      <c r="F217" s="299"/>
      <c r="G217" s="326"/>
      <c r="H217" s="323"/>
      <c r="I217" s="320"/>
      <c r="J217" s="290"/>
      <c r="L217" s="287">
        <f>IF(OR(C217&lt;&gt;"",C217&lt;&gt;0),VLOOKUP(C217,Utenze!$A$7:$U$107,17,FALSE),0)</f>
        <v>0</v>
      </c>
      <c r="M217" s="287">
        <f>IF(OR(C217&lt;&gt;"",C217&lt;&gt;0),VLOOKUP(C217,Utenze!$A$7:$U$107,18,FALSE),0)</f>
        <v>0</v>
      </c>
      <c r="O217" s="288"/>
      <c r="P217" s="289"/>
      <c r="Q217" s="289"/>
      <c r="R217" s="288"/>
      <c r="S217" s="289"/>
      <c r="T217" s="289"/>
    </row>
    <row r="218" spans="1:20" s="2" customFormat="1" ht="11.25">
      <c r="A218" s="306"/>
      <c r="B218" s="306"/>
      <c r="C218" s="306"/>
      <c r="D218" s="317"/>
      <c r="E218" s="328"/>
      <c r="F218" s="299"/>
      <c r="G218" s="326"/>
      <c r="H218" s="323"/>
      <c r="I218" s="320"/>
      <c r="J218" s="290"/>
      <c r="L218" s="287">
        <f>IF(OR(C218&lt;&gt;"",C218&lt;&gt;0),VLOOKUP(C218,Utenze!$A$7:$U$107,17,FALSE),0)</f>
        <v>0</v>
      </c>
      <c r="M218" s="287">
        <f>IF(OR(C218&lt;&gt;"",C218&lt;&gt;0),VLOOKUP(C218,Utenze!$A$7:$U$107,18,FALSE),0)</f>
        <v>0</v>
      </c>
      <c r="O218" s="288"/>
      <c r="P218" s="289"/>
      <c r="Q218" s="289"/>
      <c r="R218" s="288"/>
      <c r="S218" s="289"/>
      <c r="T218" s="289"/>
    </row>
    <row r="219" spans="1:20" s="2" customFormat="1" ht="11.25">
      <c r="A219" s="306"/>
      <c r="B219" s="306"/>
      <c r="C219" s="306"/>
      <c r="D219" s="317"/>
      <c r="E219" s="328"/>
      <c r="F219" s="299"/>
      <c r="G219" s="326"/>
      <c r="H219" s="323"/>
      <c r="I219" s="320"/>
      <c r="J219" s="290"/>
      <c r="L219" s="287">
        <f>IF(OR(C219&lt;&gt;"",C219&lt;&gt;0),VLOOKUP(C219,Utenze!$A$7:$U$107,17,FALSE),0)</f>
        <v>0</v>
      </c>
      <c r="M219" s="287">
        <f>IF(OR(C219&lt;&gt;"",C219&lt;&gt;0),VLOOKUP(C219,Utenze!$A$7:$U$107,18,FALSE),0)</f>
        <v>0</v>
      </c>
      <c r="O219" s="288"/>
      <c r="P219" s="289"/>
      <c r="Q219" s="289"/>
      <c r="R219" s="288"/>
      <c r="S219" s="289"/>
      <c r="T219" s="289"/>
    </row>
    <row r="220" spans="1:20" s="2" customFormat="1" ht="11.25">
      <c r="A220" s="306"/>
      <c r="B220" s="306"/>
      <c r="C220" s="306"/>
      <c r="D220" s="317"/>
      <c r="E220" s="328"/>
      <c r="F220" s="299"/>
      <c r="G220" s="326"/>
      <c r="H220" s="323"/>
      <c r="I220" s="320"/>
      <c r="J220" s="290"/>
      <c r="L220" s="287">
        <f>IF(OR(C220&lt;&gt;"",C220&lt;&gt;0),VLOOKUP(C220,Utenze!$A$7:$U$107,17,FALSE),0)</f>
        <v>0</v>
      </c>
      <c r="M220" s="287">
        <f>IF(OR(C220&lt;&gt;"",C220&lt;&gt;0),VLOOKUP(C220,Utenze!$A$7:$U$107,18,FALSE),0)</f>
        <v>0</v>
      </c>
      <c r="O220" s="288"/>
      <c r="P220" s="289"/>
      <c r="Q220" s="289"/>
      <c r="R220" s="288"/>
      <c r="S220" s="289"/>
      <c r="T220" s="289"/>
    </row>
    <row r="221" spans="1:20" s="2" customFormat="1" ht="11.25">
      <c r="A221" s="306"/>
      <c r="B221" s="306"/>
      <c r="C221" s="306"/>
      <c r="D221" s="317"/>
      <c r="E221" s="328"/>
      <c r="F221" s="299"/>
      <c r="G221" s="326"/>
      <c r="H221" s="323"/>
      <c r="I221" s="320"/>
      <c r="J221" s="290"/>
      <c r="L221" s="287">
        <f>IF(OR(C221&lt;&gt;"",C221&lt;&gt;0),VLOOKUP(C221,Utenze!$A$7:$U$107,17,FALSE),0)</f>
        <v>0</v>
      </c>
      <c r="M221" s="287">
        <f>IF(OR(C221&lt;&gt;"",C221&lt;&gt;0),VLOOKUP(C221,Utenze!$A$7:$U$107,18,FALSE),0)</f>
        <v>0</v>
      </c>
      <c r="O221" s="288"/>
      <c r="P221" s="289"/>
      <c r="Q221" s="289"/>
      <c r="R221" s="288"/>
      <c r="S221" s="289"/>
      <c r="T221" s="289"/>
    </row>
    <row r="222" spans="1:20" s="2" customFormat="1" ht="11.25">
      <c r="A222" s="306"/>
      <c r="B222" s="306"/>
      <c r="C222" s="306"/>
      <c r="D222" s="317"/>
      <c r="E222" s="328"/>
      <c r="F222" s="299"/>
      <c r="G222" s="326"/>
      <c r="H222" s="323"/>
      <c r="I222" s="320"/>
      <c r="J222" s="290"/>
      <c r="L222" s="287">
        <f>IF(OR(C222&lt;&gt;"",C222&lt;&gt;0),VLOOKUP(C222,Utenze!$A$7:$U$107,17,FALSE),0)</f>
        <v>0</v>
      </c>
      <c r="M222" s="287">
        <f>IF(OR(C222&lt;&gt;"",C222&lt;&gt;0),VLOOKUP(C222,Utenze!$A$7:$U$107,18,FALSE),0)</f>
        <v>0</v>
      </c>
      <c r="O222" s="288"/>
      <c r="P222" s="289"/>
      <c r="Q222" s="289"/>
      <c r="R222" s="288"/>
      <c r="S222" s="289"/>
      <c r="T222" s="289"/>
    </row>
    <row r="223" spans="1:20" s="2" customFormat="1" ht="11.25">
      <c r="A223" s="306"/>
      <c r="B223" s="306"/>
      <c r="C223" s="306"/>
      <c r="D223" s="317"/>
      <c r="E223" s="328"/>
      <c r="F223" s="299"/>
      <c r="G223" s="326"/>
      <c r="H223" s="323"/>
      <c r="I223" s="320"/>
      <c r="J223" s="290"/>
      <c r="L223" s="287">
        <f>IF(OR(C223&lt;&gt;"",C223&lt;&gt;0),VLOOKUP(C223,Utenze!$A$7:$U$107,17,FALSE),0)</f>
        <v>0</v>
      </c>
      <c r="M223" s="287">
        <f>IF(OR(C223&lt;&gt;"",C223&lt;&gt;0),VLOOKUP(C223,Utenze!$A$7:$U$107,18,FALSE),0)</f>
        <v>0</v>
      </c>
      <c r="O223" s="288"/>
      <c r="P223" s="289"/>
      <c r="Q223" s="289"/>
      <c r="R223" s="288"/>
      <c r="S223" s="289"/>
      <c r="T223" s="289"/>
    </row>
    <row r="224" spans="1:20" s="2" customFormat="1" ht="11.25">
      <c r="A224" s="306"/>
      <c r="B224" s="306"/>
      <c r="C224" s="306"/>
      <c r="D224" s="317"/>
      <c r="E224" s="328"/>
      <c r="F224" s="299"/>
      <c r="G224" s="326"/>
      <c r="H224" s="323"/>
      <c r="I224" s="320"/>
      <c r="J224" s="290"/>
      <c r="L224" s="287">
        <f>IF(OR(C224&lt;&gt;"",C224&lt;&gt;0),VLOOKUP(C224,Utenze!$A$7:$U$107,17,FALSE),0)</f>
        <v>0</v>
      </c>
      <c r="M224" s="287">
        <f>IF(OR(C224&lt;&gt;"",C224&lt;&gt;0),VLOOKUP(C224,Utenze!$A$7:$U$107,18,FALSE),0)</f>
        <v>0</v>
      </c>
      <c r="O224" s="288"/>
      <c r="P224" s="289"/>
      <c r="Q224" s="289"/>
      <c r="R224" s="288"/>
      <c r="S224" s="289"/>
      <c r="T224" s="289"/>
    </row>
    <row r="225" spans="1:20" s="2" customFormat="1" ht="11.25">
      <c r="A225" s="306"/>
      <c r="B225" s="306"/>
      <c r="C225" s="306"/>
      <c r="D225" s="317"/>
      <c r="E225" s="328"/>
      <c r="F225" s="299"/>
      <c r="G225" s="326"/>
      <c r="H225" s="323"/>
      <c r="I225" s="320"/>
      <c r="J225" s="290"/>
      <c r="L225" s="287">
        <f>IF(OR(C225&lt;&gt;"",C225&lt;&gt;0),VLOOKUP(C225,Utenze!$A$7:$U$107,17,FALSE),0)</f>
        <v>0</v>
      </c>
      <c r="M225" s="287">
        <f>IF(OR(C225&lt;&gt;"",C225&lt;&gt;0),VLOOKUP(C225,Utenze!$A$7:$U$107,18,FALSE),0)</f>
        <v>0</v>
      </c>
      <c r="O225" s="288"/>
      <c r="P225" s="289"/>
      <c r="Q225" s="289"/>
      <c r="R225" s="288"/>
      <c r="S225" s="289"/>
      <c r="T225" s="289"/>
    </row>
    <row r="226" spans="1:20" s="2" customFormat="1" ht="11.25">
      <c r="A226" s="306"/>
      <c r="B226" s="306"/>
      <c r="C226" s="306"/>
      <c r="D226" s="317"/>
      <c r="E226" s="328"/>
      <c r="F226" s="299"/>
      <c r="G226" s="326"/>
      <c r="H226" s="323"/>
      <c r="I226" s="320"/>
      <c r="J226" s="290"/>
      <c r="L226" s="287">
        <f>IF(OR(C226&lt;&gt;"",C226&lt;&gt;0),VLOOKUP(C226,Utenze!$A$7:$U$107,17,FALSE),0)</f>
        <v>0</v>
      </c>
      <c r="M226" s="287">
        <f>IF(OR(C226&lt;&gt;"",C226&lt;&gt;0),VLOOKUP(C226,Utenze!$A$7:$U$107,18,FALSE),0)</f>
        <v>0</v>
      </c>
      <c r="O226" s="288"/>
      <c r="P226" s="289"/>
      <c r="Q226" s="289"/>
      <c r="R226" s="288"/>
      <c r="S226" s="289"/>
      <c r="T226" s="289"/>
    </row>
    <row r="227" spans="1:20" s="2" customFormat="1" ht="11.25">
      <c r="A227" s="306"/>
      <c r="B227" s="306"/>
      <c r="C227" s="306"/>
      <c r="D227" s="317"/>
      <c r="E227" s="328"/>
      <c r="F227" s="299"/>
      <c r="G227" s="326"/>
      <c r="H227" s="323"/>
      <c r="I227" s="320"/>
      <c r="J227" s="290"/>
      <c r="L227" s="287">
        <f>IF(OR(C227&lt;&gt;"",C227&lt;&gt;0),VLOOKUP(C227,Utenze!$A$7:$U$107,17,FALSE),0)</f>
        <v>0</v>
      </c>
      <c r="M227" s="287">
        <f>IF(OR(C227&lt;&gt;"",C227&lt;&gt;0),VLOOKUP(C227,Utenze!$A$7:$U$107,18,FALSE),0)</f>
        <v>0</v>
      </c>
      <c r="O227" s="288"/>
      <c r="P227" s="289"/>
      <c r="Q227" s="289"/>
      <c r="R227" s="288"/>
      <c r="S227" s="289"/>
      <c r="T227" s="289"/>
    </row>
    <row r="228" spans="1:20" s="2" customFormat="1" ht="11.25">
      <c r="A228" s="306"/>
      <c r="B228" s="306"/>
      <c r="C228" s="306"/>
      <c r="D228" s="317"/>
      <c r="E228" s="328"/>
      <c r="F228" s="299"/>
      <c r="G228" s="326"/>
      <c r="H228" s="323"/>
      <c r="I228" s="320"/>
      <c r="J228" s="290"/>
      <c r="L228" s="287">
        <f>IF(OR(C228&lt;&gt;"",C228&lt;&gt;0),VLOOKUP(C228,Utenze!$A$7:$U$107,17,FALSE),0)</f>
        <v>0</v>
      </c>
      <c r="M228" s="287">
        <f>IF(OR(C228&lt;&gt;"",C228&lt;&gt;0),VLOOKUP(C228,Utenze!$A$7:$U$107,18,FALSE),0)</f>
        <v>0</v>
      </c>
      <c r="O228" s="288"/>
      <c r="P228" s="289"/>
      <c r="Q228" s="289"/>
      <c r="R228" s="288"/>
      <c r="S228" s="289"/>
      <c r="T228" s="289"/>
    </row>
    <row r="229" spans="1:20" s="2" customFormat="1" ht="11.25">
      <c r="A229" s="306"/>
      <c r="B229" s="306"/>
      <c r="C229" s="306"/>
      <c r="D229" s="317"/>
      <c r="E229" s="328"/>
      <c r="F229" s="299"/>
      <c r="G229" s="326"/>
      <c r="H229" s="323"/>
      <c r="I229" s="320"/>
      <c r="J229" s="290"/>
      <c r="L229" s="287">
        <f>IF(OR(C229&lt;&gt;"",C229&lt;&gt;0),VLOOKUP(C229,Utenze!$A$7:$U$107,17,FALSE),0)</f>
        <v>0</v>
      </c>
      <c r="M229" s="287">
        <f>IF(OR(C229&lt;&gt;"",C229&lt;&gt;0),VLOOKUP(C229,Utenze!$A$7:$U$107,18,FALSE),0)</f>
        <v>0</v>
      </c>
      <c r="O229" s="288"/>
      <c r="P229" s="289"/>
      <c r="Q229" s="289"/>
      <c r="R229" s="288"/>
      <c r="S229" s="289"/>
      <c r="T229" s="289"/>
    </row>
    <row r="230" spans="1:20" s="2" customFormat="1" ht="11.25">
      <c r="A230" s="306"/>
      <c r="B230" s="306"/>
      <c r="C230" s="306"/>
      <c r="D230" s="317"/>
      <c r="E230" s="328"/>
      <c r="F230" s="299"/>
      <c r="G230" s="326"/>
      <c r="H230" s="323"/>
      <c r="I230" s="320"/>
      <c r="J230" s="290"/>
      <c r="L230" s="287">
        <f>IF(OR(C230&lt;&gt;"",C230&lt;&gt;0),VLOOKUP(C230,Utenze!$A$7:$U$107,17,FALSE),0)</f>
        <v>0</v>
      </c>
      <c r="M230" s="287">
        <f>IF(OR(C230&lt;&gt;"",C230&lt;&gt;0),VLOOKUP(C230,Utenze!$A$7:$U$107,18,FALSE),0)</f>
        <v>0</v>
      </c>
      <c r="O230" s="288"/>
      <c r="P230" s="289"/>
      <c r="Q230" s="289"/>
      <c r="R230" s="288"/>
      <c r="S230" s="289"/>
      <c r="T230" s="289"/>
    </row>
    <row r="231" spans="1:20" s="2" customFormat="1" ht="11.25">
      <c r="A231" s="306"/>
      <c r="B231" s="306"/>
      <c r="C231" s="306"/>
      <c r="D231" s="317"/>
      <c r="E231" s="328"/>
      <c r="F231" s="299"/>
      <c r="G231" s="326"/>
      <c r="H231" s="323"/>
      <c r="I231" s="320"/>
      <c r="J231" s="290"/>
      <c r="L231" s="287">
        <f>IF(OR(C231&lt;&gt;"",C231&lt;&gt;0),VLOOKUP(C231,Utenze!$A$7:$U$107,17,FALSE),0)</f>
        <v>0</v>
      </c>
      <c r="M231" s="287">
        <f>IF(OR(C231&lt;&gt;"",C231&lt;&gt;0),VLOOKUP(C231,Utenze!$A$7:$U$107,18,FALSE),0)</f>
        <v>0</v>
      </c>
      <c r="O231" s="288"/>
      <c r="P231" s="289"/>
      <c r="Q231" s="289"/>
      <c r="R231" s="288"/>
      <c r="S231" s="289"/>
      <c r="T231" s="289"/>
    </row>
    <row r="232" spans="1:20" s="2" customFormat="1" ht="11.25">
      <c r="A232" s="306"/>
      <c r="B232" s="306"/>
      <c r="C232" s="306"/>
      <c r="D232" s="317"/>
      <c r="E232" s="328"/>
      <c r="F232" s="299"/>
      <c r="G232" s="326"/>
      <c r="H232" s="323"/>
      <c r="I232" s="320"/>
      <c r="J232" s="290"/>
      <c r="L232" s="287">
        <f>IF(OR(C232&lt;&gt;"",C232&lt;&gt;0),VLOOKUP(C232,Utenze!$A$7:$U$107,17,FALSE),0)</f>
        <v>0</v>
      </c>
      <c r="M232" s="287">
        <f>IF(OR(C232&lt;&gt;"",C232&lt;&gt;0),VLOOKUP(C232,Utenze!$A$7:$U$107,18,FALSE),0)</f>
        <v>0</v>
      </c>
      <c r="O232" s="288"/>
      <c r="P232" s="289"/>
      <c r="Q232" s="289"/>
      <c r="R232" s="288"/>
      <c r="S232" s="289"/>
      <c r="T232" s="289"/>
    </row>
    <row r="233" spans="1:20" s="2" customFormat="1" ht="11.25">
      <c r="A233" s="306"/>
      <c r="B233" s="306"/>
      <c r="C233" s="306"/>
      <c r="D233" s="317"/>
      <c r="E233" s="328"/>
      <c r="F233" s="299"/>
      <c r="G233" s="326"/>
      <c r="H233" s="323"/>
      <c r="I233" s="320"/>
      <c r="J233" s="290"/>
      <c r="L233" s="287">
        <f>IF(OR(C233&lt;&gt;"",C233&lt;&gt;0),VLOOKUP(C233,Utenze!$A$7:$U$107,17,FALSE),0)</f>
        <v>0</v>
      </c>
      <c r="M233" s="287">
        <f>IF(OR(C233&lt;&gt;"",C233&lt;&gt;0),VLOOKUP(C233,Utenze!$A$7:$U$107,18,FALSE),0)</f>
        <v>0</v>
      </c>
      <c r="O233" s="288"/>
      <c r="P233" s="289"/>
      <c r="Q233" s="289"/>
      <c r="R233" s="288"/>
      <c r="S233" s="289"/>
      <c r="T233" s="289"/>
    </row>
    <row r="234" spans="1:20" s="2" customFormat="1" ht="11.25">
      <c r="A234" s="306"/>
      <c r="B234" s="306"/>
      <c r="C234" s="306"/>
      <c r="D234" s="317"/>
      <c r="E234" s="328"/>
      <c r="F234" s="299"/>
      <c r="G234" s="326"/>
      <c r="H234" s="323"/>
      <c r="I234" s="320"/>
      <c r="J234" s="290"/>
      <c r="L234" s="287">
        <f>IF(OR(C234&lt;&gt;"",C234&lt;&gt;0),VLOOKUP(C234,Utenze!$A$7:$U$107,17,FALSE),0)</f>
        <v>0</v>
      </c>
      <c r="M234" s="287">
        <f>IF(OR(C234&lt;&gt;"",C234&lt;&gt;0),VLOOKUP(C234,Utenze!$A$7:$U$107,18,FALSE),0)</f>
        <v>0</v>
      </c>
      <c r="O234" s="288"/>
      <c r="P234" s="289"/>
      <c r="Q234" s="289"/>
      <c r="R234" s="288"/>
      <c r="S234" s="289"/>
      <c r="T234" s="289"/>
    </row>
    <row r="235" spans="1:20" s="2" customFormat="1" ht="11.25">
      <c r="A235" s="306"/>
      <c r="B235" s="306"/>
      <c r="C235" s="306"/>
      <c r="D235" s="317"/>
      <c r="E235" s="328"/>
      <c r="F235" s="299"/>
      <c r="G235" s="326"/>
      <c r="H235" s="323"/>
      <c r="I235" s="320"/>
      <c r="J235" s="290"/>
      <c r="L235" s="287">
        <f>IF(OR(C235&lt;&gt;"",C235&lt;&gt;0),VLOOKUP(C235,Utenze!$A$7:$U$107,17,FALSE),0)</f>
        <v>0</v>
      </c>
      <c r="M235" s="287">
        <f>IF(OR(C235&lt;&gt;"",C235&lt;&gt;0),VLOOKUP(C235,Utenze!$A$7:$U$107,18,FALSE),0)</f>
        <v>0</v>
      </c>
      <c r="O235" s="288"/>
      <c r="P235" s="289"/>
      <c r="Q235" s="289"/>
      <c r="R235" s="288"/>
      <c r="S235" s="289"/>
      <c r="T235" s="289"/>
    </row>
    <row r="236" spans="1:20" s="2" customFormat="1" ht="11.25">
      <c r="A236" s="306"/>
      <c r="B236" s="306"/>
      <c r="C236" s="306"/>
      <c r="D236" s="317"/>
      <c r="E236" s="328"/>
      <c r="F236" s="299"/>
      <c r="G236" s="326"/>
      <c r="H236" s="323"/>
      <c r="I236" s="320"/>
      <c r="J236" s="290"/>
      <c r="L236" s="287">
        <f>IF(OR(C236&lt;&gt;"",C236&lt;&gt;0),VLOOKUP(C236,Utenze!$A$7:$U$107,17,FALSE),0)</f>
        <v>0</v>
      </c>
      <c r="M236" s="287">
        <f>IF(OR(C236&lt;&gt;"",C236&lt;&gt;0),VLOOKUP(C236,Utenze!$A$7:$U$107,18,FALSE),0)</f>
        <v>0</v>
      </c>
      <c r="O236" s="288"/>
      <c r="P236" s="289"/>
      <c r="Q236" s="289"/>
      <c r="R236" s="288"/>
      <c r="S236" s="289"/>
      <c r="T236" s="289"/>
    </row>
    <row r="237" spans="1:20" s="2" customFormat="1" ht="11.25">
      <c r="A237" s="306"/>
      <c r="B237" s="306"/>
      <c r="C237" s="306"/>
      <c r="D237" s="317"/>
      <c r="E237" s="328"/>
      <c r="F237" s="299"/>
      <c r="G237" s="326"/>
      <c r="H237" s="323"/>
      <c r="I237" s="320"/>
      <c r="J237" s="290"/>
      <c r="L237" s="287">
        <f>IF(OR(C237&lt;&gt;"",C237&lt;&gt;0),VLOOKUP(C237,Utenze!$A$7:$U$107,17,FALSE),0)</f>
        <v>0</v>
      </c>
      <c r="M237" s="287">
        <f>IF(OR(C237&lt;&gt;"",C237&lt;&gt;0),VLOOKUP(C237,Utenze!$A$7:$U$107,18,FALSE),0)</f>
        <v>0</v>
      </c>
      <c r="O237" s="288"/>
      <c r="P237" s="289"/>
      <c r="Q237" s="289"/>
      <c r="R237" s="288"/>
      <c r="S237" s="289"/>
      <c r="T237" s="289"/>
    </row>
    <row r="238" spans="1:20" s="2" customFormat="1" ht="11.25">
      <c r="A238" s="306"/>
      <c r="B238" s="306"/>
      <c r="C238" s="306"/>
      <c r="D238" s="317"/>
      <c r="E238" s="328"/>
      <c r="F238" s="299"/>
      <c r="G238" s="326"/>
      <c r="H238" s="323"/>
      <c r="I238" s="320"/>
      <c r="J238" s="290"/>
      <c r="L238" s="287">
        <f>IF(OR(C238&lt;&gt;"",C238&lt;&gt;0),VLOOKUP(C238,Utenze!$A$7:$U$107,17,FALSE),0)</f>
        <v>0</v>
      </c>
      <c r="M238" s="287">
        <f>IF(OR(C238&lt;&gt;"",C238&lt;&gt;0),VLOOKUP(C238,Utenze!$A$7:$U$107,18,FALSE),0)</f>
        <v>0</v>
      </c>
      <c r="O238" s="288"/>
      <c r="P238" s="289"/>
      <c r="Q238" s="289"/>
      <c r="R238" s="288"/>
      <c r="S238" s="289"/>
      <c r="T238" s="289"/>
    </row>
    <row r="239" spans="1:20" s="2" customFormat="1" ht="11.25">
      <c r="A239" s="306"/>
      <c r="B239" s="306"/>
      <c r="C239" s="306"/>
      <c r="D239" s="317"/>
      <c r="E239" s="328"/>
      <c r="F239" s="299"/>
      <c r="G239" s="326"/>
      <c r="H239" s="323"/>
      <c r="I239" s="320"/>
      <c r="J239" s="290"/>
      <c r="L239" s="287">
        <f>IF(OR(C239&lt;&gt;"",C239&lt;&gt;0),VLOOKUP(C239,Utenze!$A$7:$U$107,17,FALSE),0)</f>
        <v>0</v>
      </c>
      <c r="M239" s="287">
        <f>IF(OR(C239&lt;&gt;"",C239&lt;&gt;0),VLOOKUP(C239,Utenze!$A$7:$U$107,18,FALSE),0)</f>
        <v>0</v>
      </c>
      <c r="O239" s="288"/>
      <c r="P239" s="289"/>
      <c r="Q239" s="289"/>
      <c r="R239" s="288"/>
      <c r="S239" s="289"/>
      <c r="T239" s="289"/>
    </row>
    <row r="240" spans="1:20" s="2" customFormat="1" ht="11.25">
      <c r="A240" s="306"/>
      <c r="B240" s="306"/>
      <c r="C240" s="306"/>
      <c r="D240" s="317"/>
      <c r="E240" s="328"/>
      <c r="F240" s="299"/>
      <c r="G240" s="326"/>
      <c r="H240" s="323"/>
      <c r="I240" s="320"/>
      <c r="J240" s="290"/>
      <c r="L240" s="287">
        <f>IF(OR(C240&lt;&gt;"",C240&lt;&gt;0),VLOOKUP(C240,Utenze!$A$7:$U$107,17,FALSE),0)</f>
        <v>0</v>
      </c>
      <c r="M240" s="287">
        <f>IF(OR(C240&lt;&gt;"",C240&lt;&gt;0),VLOOKUP(C240,Utenze!$A$7:$U$107,18,FALSE),0)</f>
        <v>0</v>
      </c>
      <c r="O240" s="288"/>
      <c r="P240" s="289"/>
      <c r="Q240" s="289"/>
      <c r="R240" s="288"/>
      <c r="S240" s="289"/>
      <c r="T240" s="289"/>
    </row>
    <row r="241" spans="1:20" s="2" customFormat="1" ht="11.25">
      <c r="A241" s="306"/>
      <c r="B241" s="306"/>
      <c r="C241" s="306"/>
      <c r="D241" s="317"/>
      <c r="E241" s="328"/>
      <c r="F241" s="299"/>
      <c r="G241" s="326"/>
      <c r="H241" s="323"/>
      <c r="I241" s="320"/>
      <c r="J241" s="290"/>
      <c r="L241" s="287">
        <f>IF(OR(C241&lt;&gt;"",C241&lt;&gt;0),VLOOKUP(C241,Utenze!$A$7:$U$107,17,FALSE),0)</f>
        <v>0</v>
      </c>
      <c r="M241" s="287">
        <f>IF(OR(C241&lt;&gt;"",C241&lt;&gt;0),VLOOKUP(C241,Utenze!$A$7:$U$107,18,FALSE),0)</f>
        <v>0</v>
      </c>
      <c r="O241" s="288"/>
      <c r="P241" s="289"/>
      <c r="Q241" s="289"/>
      <c r="R241" s="288"/>
      <c r="S241" s="289"/>
      <c r="T241" s="289"/>
    </row>
    <row r="242" spans="1:20" s="2" customFormat="1" ht="11.25">
      <c r="A242" s="306"/>
      <c r="B242" s="306"/>
      <c r="C242" s="306"/>
      <c r="D242" s="317"/>
      <c r="E242" s="328"/>
      <c r="F242" s="299"/>
      <c r="G242" s="326"/>
      <c r="H242" s="323"/>
      <c r="I242" s="320"/>
      <c r="J242" s="290"/>
      <c r="L242" s="287">
        <f>IF(OR(C242&lt;&gt;"",C242&lt;&gt;0),VLOOKUP(C242,Utenze!$A$7:$U$107,17,FALSE),0)</f>
        <v>0</v>
      </c>
      <c r="M242" s="287">
        <f>IF(OR(C242&lt;&gt;"",C242&lt;&gt;0),VLOOKUP(C242,Utenze!$A$7:$U$107,18,FALSE),0)</f>
        <v>0</v>
      </c>
      <c r="O242" s="288"/>
      <c r="P242" s="289"/>
      <c r="Q242" s="289"/>
      <c r="R242" s="288"/>
      <c r="S242" s="289"/>
      <c r="T242" s="289"/>
    </row>
    <row r="243" spans="1:20" s="2" customFormat="1" ht="11.25">
      <c r="A243" s="306"/>
      <c r="B243" s="306"/>
      <c r="C243" s="306"/>
      <c r="D243" s="317"/>
      <c r="E243" s="328"/>
      <c r="F243" s="299"/>
      <c r="G243" s="326"/>
      <c r="H243" s="323"/>
      <c r="I243" s="320"/>
      <c r="J243" s="290"/>
      <c r="L243" s="287">
        <f>IF(OR(C243&lt;&gt;"",C243&lt;&gt;0),VLOOKUP(C243,Utenze!$A$7:$U$107,17,FALSE),0)</f>
        <v>0</v>
      </c>
      <c r="M243" s="287">
        <f>IF(OR(C243&lt;&gt;"",C243&lt;&gt;0),VLOOKUP(C243,Utenze!$A$7:$U$107,18,FALSE),0)</f>
        <v>0</v>
      </c>
      <c r="O243" s="288"/>
      <c r="P243" s="289"/>
      <c r="Q243" s="289"/>
      <c r="R243" s="288"/>
      <c r="S243" s="289"/>
      <c r="T243" s="289"/>
    </row>
    <row r="244" spans="1:20" s="2" customFormat="1" ht="11.25">
      <c r="A244" s="306"/>
      <c r="B244" s="306"/>
      <c r="C244" s="306"/>
      <c r="D244" s="317"/>
      <c r="E244" s="328"/>
      <c r="F244" s="299"/>
      <c r="G244" s="326"/>
      <c r="H244" s="323"/>
      <c r="I244" s="320"/>
      <c r="J244" s="290"/>
      <c r="L244" s="287">
        <f>IF(OR(C244&lt;&gt;"",C244&lt;&gt;0),VLOOKUP(C244,Utenze!$A$7:$U$107,17,FALSE),0)</f>
        <v>0</v>
      </c>
      <c r="M244" s="287">
        <f>IF(OR(C244&lt;&gt;"",C244&lt;&gt;0),VLOOKUP(C244,Utenze!$A$7:$U$107,18,FALSE),0)</f>
        <v>0</v>
      </c>
      <c r="O244" s="288"/>
      <c r="P244" s="289"/>
      <c r="Q244" s="289"/>
      <c r="R244" s="288"/>
      <c r="S244" s="289"/>
      <c r="T244" s="289"/>
    </row>
    <row r="245" spans="1:20" s="2" customFormat="1" ht="11.25">
      <c r="A245" s="306"/>
      <c r="B245" s="306"/>
      <c r="C245" s="306"/>
      <c r="D245" s="317"/>
      <c r="E245" s="328"/>
      <c r="F245" s="299"/>
      <c r="G245" s="326"/>
      <c r="H245" s="323"/>
      <c r="I245" s="320"/>
      <c r="J245" s="290"/>
      <c r="L245" s="287">
        <f>IF(OR(C245&lt;&gt;"",C245&lt;&gt;0),VLOOKUP(C245,Utenze!$A$7:$U$107,17,FALSE),0)</f>
        <v>0</v>
      </c>
      <c r="M245" s="287">
        <f>IF(OR(C245&lt;&gt;"",C245&lt;&gt;0),VLOOKUP(C245,Utenze!$A$7:$U$107,18,FALSE),0)</f>
        <v>0</v>
      </c>
      <c r="O245" s="288"/>
      <c r="P245" s="289"/>
      <c r="Q245" s="289"/>
      <c r="R245" s="288"/>
      <c r="S245" s="289"/>
      <c r="T245" s="289"/>
    </row>
    <row r="246" spans="1:20" s="2" customFormat="1" ht="11.25">
      <c r="A246" s="306"/>
      <c r="B246" s="306"/>
      <c r="C246" s="306"/>
      <c r="D246" s="317"/>
      <c r="E246" s="328"/>
      <c r="F246" s="299"/>
      <c r="G246" s="326"/>
      <c r="H246" s="323"/>
      <c r="I246" s="320"/>
      <c r="J246" s="290"/>
      <c r="L246" s="287">
        <f>IF(OR(C246&lt;&gt;"",C246&lt;&gt;0),VLOOKUP(C246,Utenze!$A$7:$U$107,17,FALSE),0)</f>
        <v>0</v>
      </c>
      <c r="M246" s="287">
        <f>IF(OR(C246&lt;&gt;"",C246&lt;&gt;0),VLOOKUP(C246,Utenze!$A$7:$U$107,18,FALSE),0)</f>
        <v>0</v>
      </c>
      <c r="O246" s="288"/>
      <c r="P246" s="289"/>
      <c r="Q246" s="289"/>
      <c r="R246" s="288"/>
      <c r="S246" s="289"/>
      <c r="T246" s="289"/>
    </row>
    <row r="247" spans="1:20" s="2" customFormat="1" ht="11.25">
      <c r="A247" s="306"/>
      <c r="B247" s="306"/>
      <c r="C247" s="306"/>
      <c r="D247" s="317"/>
      <c r="E247" s="328"/>
      <c r="F247" s="299"/>
      <c r="G247" s="326"/>
      <c r="H247" s="323"/>
      <c r="I247" s="320"/>
      <c r="J247" s="290"/>
      <c r="L247" s="287">
        <f>IF(OR(C247&lt;&gt;"",C247&lt;&gt;0),VLOOKUP(C247,Utenze!$A$7:$U$107,17,FALSE),0)</f>
        <v>0</v>
      </c>
      <c r="M247" s="287">
        <f>IF(OR(C247&lt;&gt;"",C247&lt;&gt;0),VLOOKUP(C247,Utenze!$A$7:$U$107,18,FALSE),0)</f>
        <v>0</v>
      </c>
      <c r="O247" s="288"/>
      <c r="P247" s="289"/>
      <c r="Q247" s="289"/>
      <c r="R247" s="288"/>
      <c r="S247" s="289"/>
      <c r="T247" s="289"/>
    </row>
    <row r="248" spans="1:20" s="2" customFormat="1" ht="11.25">
      <c r="A248" s="306"/>
      <c r="B248" s="306"/>
      <c r="C248" s="306"/>
      <c r="D248" s="317"/>
      <c r="E248" s="328"/>
      <c r="F248" s="299"/>
      <c r="G248" s="326"/>
      <c r="H248" s="323"/>
      <c r="I248" s="320"/>
      <c r="J248" s="290"/>
      <c r="L248" s="287">
        <f>IF(OR(C248&lt;&gt;"",C248&lt;&gt;0),VLOOKUP(C248,Utenze!$A$7:$U$107,17,FALSE),0)</f>
        <v>0</v>
      </c>
      <c r="M248" s="287">
        <f>IF(OR(C248&lt;&gt;"",C248&lt;&gt;0),VLOOKUP(C248,Utenze!$A$7:$U$107,18,FALSE),0)</f>
        <v>0</v>
      </c>
      <c r="O248" s="288"/>
      <c r="P248" s="289"/>
      <c r="Q248" s="289"/>
      <c r="R248" s="288"/>
      <c r="S248" s="289"/>
      <c r="T248" s="289"/>
    </row>
    <row r="249" spans="1:20" s="2" customFormat="1" ht="11.25">
      <c r="A249" s="306"/>
      <c r="B249" s="306"/>
      <c r="C249" s="306"/>
      <c r="D249" s="317"/>
      <c r="E249" s="328"/>
      <c r="F249" s="299"/>
      <c r="G249" s="326"/>
      <c r="H249" s="323"/>
      <c r="I249" s="320"/>
      <c r="J249" s="290"/>
      <c r="L249" s="287">
        <f>IF(OR(C249&lt;&gt;"",C249&lt;&gt;0),VLOOKUP(C249,Utenze!$A$7:$U$107,17,FALSE),0)</f>
        <v>0</v>
      </c>
      <c r="M249" s="287">
        <f>IF(OR(C249&lt;&gt;"",C249&lt;&gt;0),VLOOKUP(C249,Utenze!$A$7:$U$107,18,FALSE),0)</f>
        <v>0</v>
      </c>
      <c r="O249" s="288"/>
      <c r="P249" s="289"/>
      <c r="Q249" s="289"/>
      <c r="R249" s="288"/>
      <c r="S249" s="289"/>
      <c r="T249" s="289"/>
    </row>
    <row r="250" spans="1:20" s="2" customFormat="1" ht="11.25">
      <c r="A250" s="306"/>
      <c r="B250" s="306"/>
      <c r="C250" s="306"/>
      <c r="D250" s="317"/>
      <c r="E250" s="328"/>
      <c r="F250" s="299"/>
      <c r="G250" s="326"/>
      <c r="H250" s="323"/>
      <c r="I250" s="320"/>
      <c r="J250" s="290"/>
      <c r="L250" s="287">
        <f>IF(OR(C250&lt;&gt;"",C250&lt;&gt;0),VLOOKUP(C250,Utenze!$A$7:$U$107,17,FALSE),0)</f>
        <v>0</v>
      </c>
      <c r="M250" s="287">
        <f>IF(OR(C250&lt;&gt;"",C250&lt;&gt;0),VLOOKUP(C250,Utenze!$A$7:$U$107,18,FALSE),0)</f>
        <v>0</v>
      </c>
      <c r="O250" s="288"/>
      <c r="P250" s="289"/>
      <c r="Q250" s="289"/>
      <c r="R250" s="288"/>
      <c r="S250" s="289"/>
      <c r="T250" s="289"/>
    </row>
    <row r="251" spans="1:20" s="2" customFormat="1" ht="11.25">
      <c r="A251" s="306"/>
      <c r="B251" s="306"/>
      <c r="C251" s="306"/>
      <c r="D251" s="317"/>
      <c r="E251" s="328"/>
      <c r="F251" s="299"/>
      <c r="G251" s="326"/>
      <c r="H251" s="323"/>
      <c r="I251" s="320"/>
      <c r="J251" s="290"/>
      <c r="L251" s="287">
        <f>IF(OR(C251&lt;&gt;"",C251&lt;&gt;0),VLOOKUP(C251,Utenze!$A$7:$U$107,17,FALSE),0)</f>
        <v>0</v>
      </c>
      <c r="M251" s="287">
        <f>IF(OR(C251&lt;&gt;"",C251&lt;&gt;0),VLOOKUP(C251,Utenze!$A$7:$U$107,18,FALSE),0)</f>
        <v>0</v>
      </c>
      <c r="O251" s="288"/>
      <c r="P251" s="289"/>
      <c r="Q251" s="289"/>
      <c r="R251" s="288"/>
      <c r="S251" s="289"/>
      <c r="T251" s="289"/>
    </row>
    <row r="252" spans="1:20" s="2" customFormat="1" ht="11.25">
      <c r="A252" s="306"/>
      <c r="B252" s="306"/>
      <c r="C252" s="306"/>
      <c r="D252" s="317"/>
      <c r="E252" s="328"/>
      <c r="F252" s="299"/>
      <c r="G252" s="326"/>
      <c r="H252" s="323"/>
      <c r="I252" s="320"/>
      <c r="J252" s="290"/>
      <c r="L252" s="287">
        <f>IF(OR(C252&lt;&gt;"",C252&lt;&gt;0),VLOOKUP(C252,Utenze!$A$7:$U$107,17,FALSE),0)</f>
        <v>0</v>
      </c>
      <c r="M252" s="287">
        <f>IF(OR(C252&lt;&gt;"",C252&lt;&gt;0),VLOOKUP(C252,Utenze!$A$7:$U$107,18,FALSE),0)</f>
        <v>0</v>
      </c>
      <c r="O252" s="288"/>
      <c r="P252" s="289"/>
      <c r="Q252" s="289"/>
      <c r="R252" s="288"/>
      <c r="S252" s="289"/>
      <c r="T252" s="289"/>
    </row>
    <row r="253" spans="1:20" s="2" customFormat="1" ht="11.25">
      <c r="A253" s="306"/>
      <c r="B253" s="306"/>
      <c r="C253" s="306"/>
      <c r="D253" s="317"/>
      <c r="E253" s="328"/>
      <c r="F253" s="299"/>
      <c r="G253" s="326"/>
      <c r="H253" s="323"/>
      <c r="I253" s="320"/>
      <c r="J253" s="290"/>
      <c r="L253" s="287">
        <f>IF(OR(C253&lt;&gt;"",C253&lt;&gt;0),VLOOKUP(C253,Utenze!$A$7:$U$107,17,FALSE),0)</f>
        <v>0</v>
      </c>
      <c r="M253" s="287">
        <f>IF(OR(C253&lt;&gt;"",C253&lt;&gt;0),VLOOKUP(C253,Utenze!$A$7:$U$107,18,FALSE),0)</f>
        <v>0</v>
      </c>
      <c r="O253" s="288"/>
      <c r="P253" s="289"/>
      <c r="Q253" s="289"/>
      <c r="R253" s="288"/>
      <c r="S253" s="289"/>
      <c r="T253" s="289"/>
    </row>
    <row r="254" spans="1:20" s="2" customFormat="1" ht="11.25">
      <c r="A254" s="306"/>
      <c r="B254" s="306"/>
      <c r="C254" s="306"/>
      <c r="D254" s="317"/>
      <c r="E254" s="328"/>
      <c r="F254" s="299"/>
      <c r="G254" s="326"/>
      <c r="H254" s="323"/>
      <c r="I254" s="320"/>
      <c r="J254" s="290"/>
      <c r="L254" s="287">
        <f>IF(OR(C254&lt;&gt;"",C254&lt;&gt;0),VLOOKUP(C254,Utenze!$A$7:$U$107,17,FALSE),0)</f>
        <v>0</v>
      </c>
      <c r="M254" s="287">
        <f>IF(OR(C254&lt;&gt;"",C254&lt;&gt;0),VLOOKUP(C254,Utenze!$A$7:$U$107,18,FALSE),0)</f>
        <v>0</v>
      </c>
      <c r="O254" s="288"/>
      <c r="P254" s="289"/>
      <c r="Q254" s="289"/>
      <c r="R254" s="288"/>
      <c r="S254" s="289"/>
      <c r="T254" s="289"/>
    </row>
    <row r="255" spans="1:20" s="2" customFormat="1" ht="11.25">
      <c r="A255" s="306"/>
      <c r="B255" s="306"/>
      <c r="C255" s="306"/>
      <c r="D255" s="317"/>
      <c r="E255" s="328"/>
      <c r="F255" s="299"/>
      <c r="G255" s="326"/>
      <c r="H255" s="323"/>
      <c r="I255" s="320"/>
      <c r="J255" s="290"/>
      <c r="L255" s="287">
        <f>IF(OR(C255&lt;&gt;"",C255&lt;&gt;0),VLOOKUP(C255,Utenze!$A$7:$U$107,17,FALSE),0)</f>
        <v>0</v>
      </c>
      <c r="M255" s="287">
        <f>IF(OR(C255&lt;&gt;"",C255&lt;&gt;0),VLOOKUP(C255,Utenze!$A$7:$U$107,18,FALSE),0)</f>
        <v>0</v>
      </c>
      <c r="O255" s="288"/>
      <c r="P255" s="289"/>
      <c r="Q255" s="289"/>
      <c r="R255" s="288"/>
      <c r="S255" s="289"/>
      <c r="T255" s="289"/>
    </row>
    <row r="256" spans="1:20" s="2" customFormat="1" ht="11.25">
      <c r="A256" s="306"/>
      <c r="B256" s="306"/>
      <c r="C256" s="306"/>
      <c r="D256" s="317"/>
      <c r="E256" s="328"/>
      <c r="F256" s="299"/>
      <c r="G256" s="326"/>
      <c r="H256" s="323"/>
      <c r="I256" s="320"/>
      <c r="J256" s="290"/>
      <c r="L256" s="287">
        <f>IF(OR(C256&lt;&gt;"",C256&lt;&gt;0),VLOOKUP(C256,Utenze!$A$7:$U$107,17,FALSE),0)</f>
        <v>0</v>
      </c>
      <c r="M256" s="287">
        <f>IF(OR(C256&lt;&gt;"",C256&lt;&gt;0),VLOOKUP(C256,Utenze!$A$7:$U$107,18,FALSE),0)</f>
        <v>0</v>
      </c>
      <c r="O256" s="288"/>
      <c r="P256" s="289"/>
      <c r="Q256" s="289"/>
      <c r="R256" s="288"/>
      <c r="S256" s="289"/>
      <c r="T256" s="289"/>
    </row>
    <row r="257" spans="1:20" s="2" customFormat="1" ht="11.25">
      <c r="A257" s="306"/>
      <c r="B257" s="306"/>
      <c r="C257" s="306"/>
      <c r="D257" s="317"/>
      <c r="E257" s="328"/>
      <c r="F257" s="299"/>
      <c r="G257" s="326"/>
      <c r="H257" s="323"/>
      <c r="I257" s="320"/>
      <c r="J257" s="290"/>
      <c r="L257" s="287">
        <f>IF(OR(C257&lt;&gt;"",C257&lt;&gt;0),VLOOKUP(C257,Utenze!$A$7:$U$107,17,FALSE),0)</f>
        <v>0</v>
      </c>
      <c r="M257" s="287">
        <f>IF(OR(C257&lt;&gt;"",C257&lt;&gt;0),VLOOKUP(C257,Utenze!$A$7:$U$107,18,FALSE),0)</f>
        <v>0</v>
      </c>
      <c r="O257" s="288"/>
      <c r="P257" s="289"/>
      <c r="Q257" s="289"/>
      <c r="R257" s="288"/>
      <c r="S257" s="289"/>
      <c r="T257" s="289"/>
    </row>
    <row r="258" spans="1:20" s="2" customFormat="1" ht="11.25">
      <c r="A258" s="306"/>
      <c r="B258" s="306"/>
      <c r="C258" s="306"/>
      <c r="D258" s="317"/>
      <c r="E258" s="328"/>
      <c r="F258" s="299"/>
      <c r="G258" s="326"/>
      <c r="H258" s="323"/>
      <c r="I258" s="320"/>
      <c r="J258" s="290"/>
      <c r="L258" s="287">
        <f>IF(OR(C258&lt;&gt;"",C258&lt;&gt;0),VLOOKUP(C258,Utenze!$A$7:$U$107,17,FALSE),0)</f>
        <v>0</v>
      </c>
      <c r="M258" s="287">
        <f>IF(OR(C258&lt;&gt;"",C258&lt;&gt;0),VLOOKUP(C258,Utenze!$A$7:$U$107,18,FALSE),0)</f>
        <v>0</v>
      </c>
      <c r="O258" s="288"/>
      <c r="P258" s="289"/>
      <c r="Q258" s="289"/>
      <c r="R258" s="288"/>
      <c r="S258" s="289"/>
      <c r="T258" s="289"/>
    </row>
    <row r="259" spans="1:20" s="2" customFormat="1" ht="11.25">
      <c r="A259" s="306"/>
      <c r="B259" s="306"/>
      <c r="C259" s="306"/>
      <c r="D259" s="317"/>
      <c r="E259" s="328"/>
      <c r="F259" s="299"/>
      <c r="G259" s="326"/>
      <c r="H259" s="323"/>
      <c r="I259" s="320"/>
      <c r="J259" s="290"/>
      <c r="L259" s="287">
        <f>IF(OR(C259&lt;&gt;"",C259&lt;&gt;0),VLOOKUP(C259,Utenze!$A$7:$U$107,17,FALSE),0)</f>
        <v>0</v>
      </c>
      <c r="M259" s="287">
        <f>IF(OR(C259&lt;&gt;"",C259&lt;&gt;0),VLOOKUP(C259,Utenze!$A$7:$U$107,18,FALSE),0)</f>
        <v>0</v>
      </c>
      <c r="O259" s="288"/>
      <c r="P259" s="289"/>
      <c r="Q259" s="289"/>
      <c r="R259" s="288"/>
      <c r="S259" s="289"/>
      <c r="T259" s="289"/>
    </row>
    <row r="260" spans="1:20" s="2" customFormat="1" ht="11.25">
      <c r="A260" s="306"/>
      <c r="B260" s="306"/>
      <c r="C260" s="306"/>
      <c r="D260" s="317"/>
      <c r="E260" s="328"/>
      <c r="F260" s="299"/>
      <c r="G260" s="326"/>
      <c r="H260" s="323"/>
      <c r="I260" s="320"/>
      <c r="J260" s="290"/>
      <c r="L260" s="287">
        <f>IF(OR(C260&lt;&gt;"",C260&lt;&gt;0),VLOOKUP(C260,Utenze!$A$7:$U$107,17,FALSE),0)</f>
        <v>0</v>
      </c>
      <c r="M260" s="287">
        <f>IF(OR(C260&lt;&gt;"",C260&lt;&gt;0),VLOOKUP(C260,Utenze!$A$7:$U$107,18,FALSE),0)</f>
        <v>0</v>
      </c>
      <c r="O260" s="288"/>
      <c r="P260" s="289"/>
      <c r="Q260" s="289"/>
      <c r="R260" s="288"/>
      <c r="S260" s="289"/>
      <c r="T260" s="289"/>
    </row>
    <row r="261" spans="1:20" s="2" customFormat="1" ht="11.25">
      <c r="A261" s="306"/>
      <c r="B261" s="306"/>
      <c r="C261" s="306"/>
      <c r="D261" s="317"/>
      <c r="E261" s="328"/>
      <c r="F261" s="299"/>
      <c r="G261" s="326"/>
      <c r="H261" s="323"/>
      <c r="I261" s="320"/>
      <c r="J261" s="290"/>
      <c r="L261" s="287">
        <f>IF(OR(C261&lt;&gt;"",C261&lt;&gt;0),VLOOKUP(C261,Utenze!$A$7:$U$107,17,FALSE),0)</f>
        <v>0</v>
      </c>
      <c r="M261" s="287">
        <f>IF(OR(C261&lt;&gt;"",C261&lt;&gt;0),VLOOKUP(C261,Utenze!$A$7:$U$107,18,FALSE),0)</f>
        <v>0</v>
      </c>
      <c r="O261" s="288"/>
      <c r="P261" s="289"/>
      <c r="Q261" s="289"/>
      <c r="R261" s="288"/>
      <c r="S261" s="289"/>
      <c r="T261" s="289"/>
    </row>
    <row r="262" spans="1:20" s="2" customFormat="1" ht="11.25">
      <c r="A262" s="306"/>
      <c r="B262" s="306"/>
      <c r="C262" s="306"/>
      <c r="D262" s="317"/>
      <c r="E262" s="328"/>
      <c r="F262" s="299"/>
      <c r="G262" s="326"/>
      <c r="H262" s="323"/>
      <c r="I262" s="320"/>
      <c r="J262" s="290"/>
      <c r="L262" s="287">
        <f>IF(OR(C262&lt;&gt;"",C262&lt;&gt;0),VLOOKUP(C262,Utenze!$A$7:$U$107,17,FALSE),0)</f>
        <v>0</v>
      </c>
      <c r="M262" s="287">
        <f>IF(OR(C262&lt;&gt;"",C262&lt;&gt;0),VLOOKUP(C262,Utenze!$A$7:$U$107,18,FALSE),0)</f>
        <v>0</v>
      </c>
      <c r="O262" s="288"/>
      <c r="P262" s="289"/>
      <c r="Q262" s="289"/>
      <c r="R262" s="288"/>
      <c r="S262" s="289"/>
      <c r="T262" s="289"/>
    </row>
    <row r="263" spans="1:20" s="2" customFormat="1" ht="11.25">
      <c r="A263" s="306"/>
      <c r="B263" s="306"/>
      <c r="C263" s="306"/>
      <c r="D263" s="317"/>
      <c r="E263" s="328"/>
      <c r="F263" s="299"/>
      <c r="G263" s="326"/>
      <c r="H263" s="323"/>
      <c r="I263" s="320"/>
      <c r="J263" s="290"/>
      <c r="L263" s="287">
        <f>IF(OR(C263&lt;&gt;"",C263&lt;&gt;0),VLOOKUP(C263,Utenze!$A$7:$U$107,17,FALSE),0)</f>
        <v>0</v>
      </c>
      <c r="M263" s="287">
        <f>IF(OR(C263&lt;&gt;"",C263&lt;&gt;0),VLOOKUP(C263,Utenze!$A$7:$U$107,18,FALSE),0)</f>
        <v>0</v>
      </c>
      <c r="O263" s="288"/>
      <c r="P263" s="289"/>
      <c r="Q263" s="289"/>
      <c r="R263" s="288"/>
      <c r="S263" s="289"/>
      <c r="T263" s="289"/>
    </row>
    <row r="264" spans="1:20" s="2" customFormat="1" ht="11.25">
      <c r="A264" s="306"/>
      <c r="B264" s="306"/>
      <c r="C264" s="306"/>
      <c r="D264" s="317"/>
      <c r="E264" s="328"/>
      <c r="F264" s="299"/>
      <c r="G264" s="326"/>
      <c r="H264" s="323"/>
      <c r="I264" s="320"/>
      <c r="J264" s="290"/>
      <c r="L264" s="287">
        <f>IF(OR(C264&lt;&gt;"",C264&lt;&gt;0),VLOOKUP(C264,Utenze!$A$7:$U$107,17,FALSE),0)</f>
        <v>0</v>
      </c>
      <c r="M264" s="287">
        <f>IF(OR(C264&lt;&gt;"",C264&lt;&gt;0),VLOOKUP(C264,Utenze!$A$7:$U$107,18,FALSE),0)</f>
        <v>0</v>
      </c>
      <c r="O264" s="288"/>
      <c r="P264" s="289"/>
      <c r="Q264" s="289"/>
      <c r="R264" s="288"/>
      <c r="S264" s="289"/>
      <c r="T264" s="289"/>
    </row>
    <row r="265" spans="1:20" s="2" customFormat="1" ht="11.25">
      <c r="A265" s="306"/>
      <c r="B265" s="306"/>
      <c r="C265" s="306"/>
      <c r="D265" s="317"/>
      <c r="E265" s="328"/>
      <c r="F265" s="299"/>
      <c r="G265" s="326"/>
      <c r="H265" s="323"/>
      <c r="I265" s="320"/>
      <c r="J265" s="290"/>
      <c r="L265" s="287">
        <f>IF(OR(C265&lt;&gt;"",C265&lt;&gt;0),VLOOKUP(C265,Utenze!$A$7:$U$107,17,FALSE),0)</f>
        <v>0</v>
      </c>
      <c r="M265" s="287">
        <f>IF(OR(C265&lt;&gt;"",C265&lt;&gt;0),VLOOKUP(C265,Utenze!$A$7:$U$107,18,FALSE),0)</f>
        <v>0</v>
      </c>
      <c r="O265" s="288"/>
      <c r="P265" s="289"/>
      <c r="Q265" s="289"/>
      <c r="R265" s="288"/>
      <c r="S265" s="289"/>
      <c r="T265" s="289"/>
    </row>
    <row r="266" spans="1:20" s="2" customFormat="1" ht="11.25">
      <c r="A266" s="306"/>
      <c r="B266" s="306"/>
      <c r="C266" s="306"/>
      <c r="D266" s="317"/>
      <c r="E266" s="328"/>
      <c r="F266" s="299"/>
      <c r="G266" s="326"/>
      <c r="H266" s="323"/>
      <c r="I266" s="320"/>
      <c r="J266" s="290"/>
      <c r="L266" s="287">
        <f>IF(OR(C266&lt;&gt;"",C266&lt;&gt;0),VLOOKUP(C266,Utenze!$A$7:$U$107,17,FALSE),0)</f>
        <v>0</v>
      </c>
      <c r="M266" s="287">
        <f>IF(OR(C266&lt;&gt;"",C266&lt;&gt;0),VLOOKUP(C266,Utenze!$A$7:$U$107,18,FALSE),0)</f>
        <v>0</v>
      </c>
      <c r="O266" s="288"/>
      <c r="P266" s="289"/>
      <c r="Q266" s="289"/>
      <c r="R266" s="288"/>
      <c r="S266" s="289"/>
      <c r="T266" s="289"/>
    </row>
    <row r="267" spans="1:20" s="2" customFormat="1" ht="11.25">
      <c r="A267" s="306"/>
      <c r="B267" s="306"/>
      <c r="C267" s="306"/>
      <c r="D267" s="317"/>
      <c r="E267" s="328"/>
      <c r="F267" s="299"/>
      <c r="G267" s="326"/>
      <c r="H267" s="323"/>
      <c r="I267" s="320"/>
      <c r="J267" s="290"/>
      <c r="L267" s="287">
        <f>IF(OR(C267&lt;&gt;"",C267&lt;&gt;0),VLOOKUP(C267,Utenze!$A$7:$U$107,17,FALSE),0)</f>
        <v>0</v>
      </c>
      <c r="M267" s="287">
        <f>IF(OR(C267&lt;&gt;"",C267&lt;&gt;0),VLOOKUP(C267,Utenze!$A$7:$U$107,18,FALSE),0)</f>
        <v>0</v>
      </c>
      <c r="O267" s="288"/>
      <c r="P267" s="289"/>
      <c r="Q267" s="289"/>
      <c r="R267" s="288"/>
      <c r="S267" s="289"/>
      <c r="T267" s="289"/>
    </row>
    <row r="268" spans="1:20" s="2" customFormat="1" ht="11.25">
      <c r="A268" s="306"/>
      <c r="B268" s="306"/>
      <c r="C268" s="306"/>
      <c r="D268" s="317"/>
      <c r="E268" s="328"/>
      <c r="F268" s="299"/>
      <c r="G268" s="326"/>
      <c r="H268" s="323"/>
      <c r="I268" s="320"/>
      <c r="J268" s="290"/>
      <c r="L268" s="287">
        <f>IF(OR(C268&lt;&gt;"",C268&lt;&gt;0),VLOOKUP(C268,Utenze!$A$7:$U$107,17,FALSE),0)</f>
        <v>0</v>
      </c>
      <c r="M268" s="287">
        <f>IF(OR(C268&lt;&gt;"",C268&lt;&gt;0),VLOOKUP(C268,Utenze!$A$7:$U$107,18,FALSE),0)</f>
        <v>0</v>
      </c>
      <c r="O268" s="288"/>
      <c r="P268" s="289"/>
      <c r="Q268" s="289"/>
      <c r="R268" s="288"/>
      <c r="S268" s="289"/>
      <c r="T268" s="289"/>
    </row>
    <row r="269" spans="1:20" s="2" customFormat="1" ht="11.25">
      <c r="A269" s="306"/>
      <c r="B269" s="306"/>
      <c r="C269" s="306"/>
      <c r="D269" s="317"/>
      <c r="E269" s="328"/>
      <c r="F269" s="299"/>
      <c r="G269" s="326"/>
      <c r="H269" s="323"/>
      <c r="I269" s="320"/>
      <c r="J269" s="290"/>
      <c r="L269" s="287">
        <f>IF(OR(C269&lt;&gt;"",C269&lt;&gt;0),VLOOKUP(C269,Utenze!$A$7:$U$107,17,FALSE),0)</f>
        <v>0</v>
      </c>
      <c r="M269" s="287">
        <f>IF(OR(C269&lt;&gt;"",C269&lt;&gt;0),VLOOKUP(C269,Utenze!$A$7:$U$107,18,FALSE),0)</f>
        <v>0</v>
      </c>
      <c r="O269" s="288"/>
      <c r="P269" s="289"/>
      <c r="Q269" s="289"/>
      <c r="R269" s="288"/>
      <c r="S269" s="289"/>
      <c r="T269" s="289"/>
    </row>
    <row r="270" spans="1:20" s="2" customFormat="1" ht="11.25">
      <c r="A270" s="306"/>
      <c r="B270" s="306"/>
      <c r="C270" s="306"/>
      <c r="D270" s="317"/>
      <c r="E270" s="328"/>
      <c r="F270" s="299"/>
      <c r="G270" s="326"/>
      <c r="H270" s="323"/>
      <c r="I270" s="320"/>
      <c r="J270" s="290"/>
      <c r="L270" s="287">
        <f>IF(OR(C270&lt;&gt;"",C270&lt;&gt;0),VLOOKUP(C270,Utenze!$A$7:$U$107,17,FALSE),0)</f>
        <v>0</v>
      </c>
      <c r="M270" s="287">
        <f>IF(OR(C270&lt;&gt;"",C270&lt;&gt;0),VLOOKUP(C270,Utenze!$A$7:$U$107,18,FALSE),0)</f>
        <v>0</v>
      </c>
      <c r="O270" s="288"/>
      <c r="P270" s="289"/>
      <c r="Q270" s="289"/>
      <c r="R270" s="288"/>
      <c r="S270" s="289"/>
      <c r="T270" s="289"/>
    </row>
    <row r="271" spans="1:20" s="2" customFormat="1" ht="11.25">
      <c r="A271" s="306"/>
      <c r="B271" s="306"/>
      <c r="C271" s="306"/>
      <c r="D271" s="317"/>
      <c r="E271" s="328"/>
      <c r="F271" s="299"/>
      <c r="G271" s="326"/>
      <c r="H271" s="323"/>
      <c r="I271" s="320"/>
      <c r="J271" s="290"/>
      <c r="L271" s="287">
        <f>IF(OR(C271&lt;&gt;"",C271&lt;&gt;0),VLOOKUP(C271,Utenze!$A$7:$U$107,17,FALSE),0)</f>
        <v>0</v>
      </c>
      <c r="M271" s="287">
        <f>IF(OR(C271&lt;&gt;"",C271&lt;&gt;0),VLOOKUP(C271,Utenze!$A$7:$U$107,18,FALSE),0)</f>
        <v>0</v>
      </c>
      <c r="O271" s="288"/>
      <c r="P271" s="289"/>
      <c r="Q271" s="289"/>
      <c r="R271" s="288"/>
      <c r="S271" s="289"/>
      <c r="T271" s="289"/>
    </row>
    <row r="272" spans="1:20" s="2" customFormat="1" ht="11.25">
      <c r="A272" s="306"/>
      <c r="B272" s="306"/>
      <c r="C272" s="306"/>
      <c r="D272" s="317"/>
      <c r="E272" s="328"/>
      <c r="F272" s="299"/>
      <c r="G272" s="326"/>
      <c r="H272" s="323"/>
      <c r="I272" s="320"/>
      <c r="J272" s="290"/>
      <c r="L272" s="287">
        <f>IF(OR(C272&lt;&gt;"",C272&lt;&gt;0),VLOOKUP(C272,Utenze!$A$7:$U$107,17,FALSE),0)</f>
        <v>0</v>
      </c>
      <c r="M272" s="287">
        <f>IF(OR(C272&lt;&gt;"",C272&lt;&gt;0),VLOOKUP(C272,Utenze!$A$7:$U$107,18,FALSE),0)</f>
        <v>0</v>
      </c>
      <c r="O272" s="288"/>
      <c r="P272" s="289"/>
      <c r="Q272" s="289"/>
      <c r="R272" s="288"/>
      <c r="S272" s="289"/>
      <c r="T272" s="289"/>
    </row>
    <row r="273" spans="1:20" s="2" customFormat="1" ht="11.25">
      <c r="A273" s="306"/>
      <c r="B273" s="306"/>
      <c r="C273" s="306"/>
      <c r="D273" s="317"/>
      <c r="E273" s="328"/>
      <c r="F273" s="299"/>
      <c r="G273" s="326"/>
      <c r="H273" s="323"/>
      <c r="I273" s="320"/>
      <c r="J273" s="290"/>
      <c r="L273" s="287">
        <f>IF(OR(C273&lt;&gt;"",C273&lt;&gt;0),VLOOKUP(C273,Utenze!$A$7:$U$107,17,FALSE),0)</f>
        <v>0</v>
      </c>
      <c r="M273" s="287">
        <f>IF(OR(C273&lt;&gt;"",C273&lt;&gt;0),VLOOKUP(C273,Utenze!$A$7:$U$107,18,FALSE),0)</f>
        <v>0</v>
      </c>
      <c r="O273" s="288"/>
      <c r="P273" s="289"/>
      <c r="Q273" s="289"/>
      <c r="R273" s="288"/>
      <c r="S273" s="289"/>
      <c r="T273" s="289"/>
    </row>
    <row r="274" spans="1:20" s="2" customFormat="1" ht="11.25">
      <c r="A274" s="306"/>
      <c r="B274" s="306"/>
      <c r="C274" s="306"/>
      <c r="D274" s="317"/>
      <c r="E274" s="328"/>
      <c r="F274" s="299"/>
      <c r="G274" s="326"/>
      <c r="H274" s="323"/>
      <c r="I274" s="320"/>
      <c r="J274" s="290"/>
      <c r="L274" s="287">
        <f>IF(OR(C274&lt;&gt;"",C274&lt;&gt;0),VLOOKUP(C274,Utenze!$A$7:$U$107,17,FALSE),0)</f>
        <v>0</v>
      </c>
      <c r="M274" s="287">
        <f>IF(OR(C274&lt;&gt;"",C274&lt;&gt;0),VLOOKUP(C274,Utenze!$A$7:$U$107,18,FALSE),0)</f>
        <v>0</v>
      </c>
      <c r="O274" s="288"/>
      <c r="P274" s="289"/>
      <c r="Q274" s="289"/>
      <c r="R274" s="288"/>
      <c r="S274" s="289"/>
      <c r="T274" s="289"/>
    </row>
    <row r="275" spans="1:20" s="2" customFormat="1" ht="11.25">
      <c r="A275" s="306"/>
      <c r="B275" s="306"/>
      <c r="C275" s="306"/>
      <c r="D275" s="317"/>
      <c r="E275" s="328"/>
      <c r="F275" s="299"/>
      <c r="G275" s="326"/>
      <c r="H275" s="323"/>
      <c r="I275" s="320"/>
      <c r="J275" s="290"/>
      <c r="L275" s="287">
        <f>IF(OR(C275&lt;&gt;"",C275&lt;&gt;0),VLOOKUP(C275,Utenze!$A$7:$U$107,17,FALSE),0)</f>
        <v>0</v>
      </c>
      <c r="M275" s="287">
        <f>IF(OR(C275&lt;&gt;"",C275&lt;&gt;0),VLOOKUP(C275,Utenze!$A$7:$U$107,18,FALSE),0)</f>
        <v>0</v>
      </c>
      <c r="O275" s="288"/>
      <c r="P275" s="289"/>
      <c r="Q275" s="289"/>
      <c r="R275" s="288"/>
      <c r="S275" s="289"/>
      <c r="T275" s="289"/>
    </row>
    <row r="276" spans="1:20" s="2" customFormat="1" ht="11.25">
      <c r="A276" s="306"/>
      <c r="B276" s="306"/>
      <c r="C276" s="306"/>
      <c r="D276" s="317"/>
      <c r="E276" s="328"/>
      <c r="F276" s="299"/>
      <c r="G276" s="326"/>
      <c r="H276" s="323"/>
      <c r="I276" s="320"/>
      <c r="J276" s="290"/>
      <c r="L276" s="287">
        <f>IF(OR(C276&lt;&gt;"",C276&lt;&gt;0),VLOOKUP(C276,Utenze!$A$7:$U$107,17,FALSE),0)</f>
        <v>0</v>
      </c>
      <c r="M276" s="287">
        <f>IF(OR(C276&lt;&gt;"",C276&lt;&gt;0),VLOOKUP(C276,Utenze!$A$7:$U$107,18,FALSE),0)</f>
        <v>0</v>
      </c>
      <c r="O276" s="288"/>
      <c r="P276" s="289"/>
      <c r="Q276" s="289"/>
      <c r="R276" s="288"/>
      <c r="S276" s="289"/>
      <c r="T276" s="289"/>
    </row>
    <row r="277" spans="1:20" s="2" customFormat="1" ht="11.25">
      <c r="A277" s="306"/>
      <c r="B277" s="306"/>
      <c r="C277" s="306"/>
      <c r="D277" s="317"/>
      <c r="E277" s="328"/>
      <c r="F277" s="299"/>
      <c r="G277" s="326"/>
      <c r="H277" s="323"/>
      <c r="I277" s="320"/>
      <c r="J277" s="290"/>
      <c r="L277" s="287">
        <f>IF(OR(C277&lt;&gt;"",C277&lt;&gt;0),VLOOKUP(C277,Utenze!$A$7:$U$107,17,FALSE),0)</f>
        <v>0</v>
      </c>
      <c r="M277" s="287">
        <f>IF(OR(C277&lt;&gt;"",C277&lt;&gt;0),VLOOKUP(C277,Utenze!$A$7:$U$107,18,FALSE),0)</f>
        <v>0</v>
      </c>
      <c r="O277" s="288"/>
      <c r="P277" s="289"/>
      <c r="Q277" s="289"/>
      <c r="R277" s="288"/>
      <c r="S277" s="289"/>
      <c r="T277" s="289"/>
    </row>
    <row r="278" spans="1:20" s="2" customFormat="1" ht="11.25">
      <c r="A278" s="306"/>
      <c r="B278" s="306"/>
      <c r="C278" s="306"/>
      <c r="D278" s="317"/>
      <c r="E278" s="328"/>
      <c r="F278" s="299"/>
      <c r="G278" s="326"/>
      <c r="H278" s="323"/>
      <c r="I278" s="320"/>
      <c r="J278" s="290"/>
      <c r="L278" s="287">
        <f>IF(OR(C278&lt;&gt;"",C278&lt;&gt;0),VLOOKUP(C278,Utenze!$A$7:$U$107,17,FALSE),0)</f>
        <v>0</v>
      </c>
      <c r="M278" s="287">
        <f>IF(OR(C278&lt;&gt;"",C278&lt;&gt;0),VLOOKUP(C278,Utenze!$A$7:$U$107,18,FALSE),0)</f>
        <v>0</v>
      </c>
      <c r="O278" s="288"/>
      <c r="P278" s="289"/>
      <c r="Q278" s="289"/>
      <c r="R278" s="288"/>
      <c r="S278" s="289"/>
      <c r="T278" s="289"/>
    </row>
    <row r="279" spans="1:20" s="2" customFormat="1" ht="11.25">
      <c r="A279" s="306"/>
      <c r="B279" s="306"/>
      <c r="C279" s="306"/>
      <c r="D279" s="317"/>
      <c r="E279" s="328"/>
      <c r="F279" s="299"/>
      <c r="G279" s="326"/>
      <c r="H279" s="323"/>
      <c r="I279" s="320"/>
      <c r="J279" s="290"/>
      <c r="L279" s="287">
        <f>IF(OR(C279&lt;&gt;"",C279&lt;&gt;0),VLOOKUP(C279,Utenze!$A$7:$U$107,17,FALSE),0)</f>
        <v>0</v>
      </c>
      <c r="M279" s="287">
        <f>IF(OR(C279&lt;&gt;"",C279&lt;&gt;0),VLOOKUP(C279,Utenze!$A$7:$U$107,18,FALSE),0)</f>
        <v>0</v>
      </c>
      <c r="O279" s="288"/>
      <c r="P279" s="289"/>
      <c r="Q279" s="289"/>
      <c r="R279" s="288"/>
      <c r="S279" s="289"/>
      <c r="T279" s="289"/>
    </row>
    <row r="280" spans="1:20" s="2" customFormat="1" ht="11.25">
      <c r="A280" s="306"/>
      <c r="B280" s="306"/>
      <c r="C280" s="306"/>
      <c r="D280" s="317"/>
      <c r="E280" s="328"/>
      <c r="F280" s="299"/>
      <c r="G280" s="326"/>
      <c r="H280" s="323"/>
      <c r="I280" s="320"/>
      <c r="J280" s="290"/>
      <c r="L280" s="287">
        <f>IF(OR(C280&lt;&gt;"",C280&lt;&gt;0),VLOOKUP(C280,Utenze!$A$7:$U$107,17,FALSE),0)</f>
        <v>0</v>
      </c>
      <c r="M280" s="287">
        <f>IF(OR(C280&lt;&gt;"",C280&lt;&gt;0),VLOOKUP(C280,Utenze!$A$7:$U$107,18,FALSE),0)</f>
        <v>0</v>
      </c>
      <c r="O280" s="288"/>
      <c r="P280" s="289"/>
      <c r="Q280" s="289"/>
      <c r="R280" s="288"/>
      <c r="S280" s="289"/>
      <c r="T280" s="289"/>
    </row>
    <row r="281" spans="1:20" s="2" customFormat="1" ht="11.25">
      <c r="A281" s="306"/>
      <c r="B281" s="306"/>
      <c r="C281" s="306"/>
      <c r="D281" s="317"/>
      <c r="E281" s="328"/>
      <c r="F281" s="299"/>
      <c r="G281" s="326"/>
      <c r="H281" s="323"/>
      <c r="I281" s="320"/>
      <c r="J281" s="290"/>
      <c r="L281" s="287">
        <f>IF(OR(C281&lt;&gt;"",C281&lt;&gt;0),VLOOKUP(C281,Utenze!$A$7:$U$107,17,FALSE),0)</f>
        <v>0</v>
      </c>
      <c r="M281" s="287">
        <f>IF(OR(C281&lt;&gt;"",C281&lt;&gt;0),VLOOKUP(C281,Utenze!$A$7:$U$107,18,FALSE),0)</f>
        <v>0</v>
      </c>
      <c r="O281" s="288"/>
      <c r="P281" s="289"/>
      <c r="Q281" s="289"/>
      <c r="R281" s="288"/>
      <c r="S281" s="289"/>
      <c r="T281" s="289"/>
    </row>
    <row r="282" spans="1:20" s="2" customFormat="1" ht="11.25">
      <c r="A282" s="306"/>
      <c r="B282" s="306"/>
      <c r="C282" s="306"/>
      <c r="D282" s="317"/>
      <c r="E282" s="328"/>
      <c r="F282" s="299"/>
      <c r="G282" s="326"/>
      <c r="H282" s="323"/>
      <c r="I282" s="320"/>
      <c r="J282" s="290"/>
      <c r="L282" s="287">
        <f>IF(OR(C282&lt;&gt;"",C282&lt;&gt;0),VLOOKUP(C282,Utenze!$A$7:$U$107,17,FALSE),0)</f>
        <v>0</v>
      </c>
      <c r="M282" s="287">
        <f>IF(OR(C282&lt;&gt;"",C282&lt;&gt;0),VLOOKUP(C282,Utenze!$A$7:$U$107,18,FALSE),0)</f>
        <v>0</v>
      </c>
      <c r="O282" s="288"/>
      <c r="P282" s="289"/>
      <c r="Q282" s="289"/>
      <c r="R282" s="288"/>
      <c r="S282" s="289"/>
      <c r="T282" s="289"/>
    </row>
    <row r="283" spans="1:20" s="2" customFormat="1" ht="11.25">
      <c r="A283" s="306"/>
      <c r="B283" s="306"/>
      <c r="C283" s="306"/>
      <c r="D283" s="317"/>
      <c r="E283" s="328"/>
      <c r="F283" s="299"/>
      <c r="G283" s="326"/>
      <c r="H283" s="323"/>
      <c r="I283" s="320"/>
      <c r="J283" s="290"/>
      <c r="L283" s="287">
        <f>IF(OR(C283&lt;&gt;"",C283&lt;&gt;0),VLOOKUP(C283,Utenze!$A$7:$U$107,17,FALSE),0)</f>
        <v>0</v>
      </c>
      <c r="M283" s="287">
        <f>IF(OR(C283&lt;&gt;"",C283&lt;&gt;0),VLOOKUP(C283,Utenze!$A$7:$U$107,18,FALSE),0)</f>
        <v>0</v>
      </c>
      <c r="O283" s="288"/>
      <c r="P283" s="289"/>
      <c r="Q283" s="289"/>
      <c r="R283" s="288"/>
      <c r="S283" s="289"/>
      <c r="T283" s="289"/>
    </row>
    <row r="284" spans="1:20" s="2" customFormat="1" ht="11.25">
      <c r="A284" s="306"/>
      <c r="B284" s="306"/>
      <c r="C284" s="306"/>
      <c r="D284" s="317"/>
      <c r="E284" s="328"/>
      <c r="F284" s="299"/>
      <c r="G284" s="326"/>
      <c r="H284" s="323"/>
      <c r="I284" s="320"/>
      <c r="J284" s="290"/>
      <c r="L284" s="287">
        <f>IF(OR(C284&lt;&gt;"",C284&lt;&gt;0),VLOOKUP(C284,Utenze!$A$7:$U$107,17,FALSE),0)</f>
        <v>0</v>
      </c>
      <c r="M284" s="287">
        <f>IF(OR(C284&lt;&gt;"",C284&lt;&gt;0),VLOOKUP(C284,Utenze!$A$7:$U$107,18,FALSE),0)</f>
        <v>0</v>
      </c>
      <c r="O284" s="288"/>
      <c r="P284" s="289"/>
      <c r="Q284" s="289"/>
      <c r="R284" s="288"/>
      <c r="S284" s="289"/>
      <c r="T284" s="289"/>
    </row>
    <row r="285" spans="1:20" s="2" customFormat="1" ht="11.25">
      <c r="A285" s="306"/>
      <c r="B285" s="306"/>
      <c r="C285" s="306"/>
      <c r="D285" s="317"/>
      <c r="E285" s="328"/>
      <c r="F285" s="299"/>
      <c r="G285" s="326"/>
      <c r="H285" s="323"/>
      <c r="I285" s="320"/>
      <c r="J285" s="290"/>
      <c r="L285" s="287">
        <f>IF(OR(C285&lt;&gt;"",C285&lt;&gt;0),VLOOKUP(C285,Utenze!$A$7:$U$107,17,FALSE),0)</f>
        <v>0</v>
      </c>
      <c r="M285" s="287">
        <f>IF(OR(C285&lt;&gt;"",C285&lt;&gt;0),VLOOKUP(C285,Utenze!$A$7:$U$107,18,FALSE),0)</f>
        <v>0</v>
      </c>
      <c r="O285" s="288"/>
      <c r="P285" s="289"/>
      <c r="Q285" s="289"/>
      <c r="R285" s="288"/>
      <c r="S285" s="289"/>
      <c r="T285" s="289"/>
    </row>
    <row r="286" spans="1:20" s="2" customFormat="1" ht="11.25">
      <c r="A286" s="306"/>
      <c r="B286" s="306"/>
      <c r="C286" s="306"/>
      <c r="D286" s="317"/>
      <c r="E286" s="328"/>
      <c r="F286" s="299"/>
      <c r="G286" s="326"/>
      <c r="H286" s="323"/>
      <c r="I286" s="320"/>
      <c r="J286" s="290"/>
      <c r="L286" s="287">
        <f>IF(OR(C286&lt;&gt;"",C286&lt;&gt;0),VLOOKUP(C286,Utenze!$A$7:$U$107,17,FALSE),0)</f>
        <v>0</v>
      </c>
      <c r="M286" s="287">
        <f>IF(OR(C286&lt;&gt;"",C286&lt;&gt;0),VLOOKUP(C286,Utenze!$A$7:$U$107,18,FALSE),0)</f>
        <v>0</v>
      </c>
      <c r="O286" s="288"/>
      <c r="P286" s="289"/>
      <c r="Q286" s="289"/>
      <c r="R286" s="288"/>
      <c r="S286" s="289"/>
      <c r="T286" s="289"/>
    </row>
    <row r="287" spans="1:20" s="2" customFormat="1" ht="11.25">
      <c r="A287" s="306"/>
      <c r="B287" s="306"/>
      <c r="C287" s="306"/>
      <c r="D287" s="317"/>
      <c r="E287" s="328"/>
      <c r="F287" s="299"/>
      <c r="G287" s="326"/>
      <c r="H287" s="323"/>
      <c r="I287" s="320"/>
      <c r="J287" s="290"/>
      <c r="L287" s="287">
        <f>IF(OR(C287&lt;&gt;"",C287&lt;&gt;0),VLOOKUP(C287,Utenze!$A$7:$U$107,17,FALSE),0)</f>
        <v>0</v>
      </c>
      <c r="M287" s="287">
        <f>IF(OR(C287&lt;&gt;"",C287&lt;&gt;0),VLOOKUP(C287,Utenze!$A$7:$U$107,18,FALSE),0)</f>
        <v>0</v>
      </c>
      <c r="O287" s="288"/>
      <c r="P287" s="289"/>
      <c r="Q287" s="289"/>
      <c r="R287" s="288"/>
      <c r="S287" s="289"/>
      <c r="T287" s="289"/>
    </row>
    <row r="288" spans="1:20" s="2" customFormat="1" ht="11.25">
      <c r="A288" s="306"/>
      <c r="B288" s="306"/>
      <c r="C288" s="306"/>
      <c r="D288" s="317"/>
      <c r="E288" s="328"/>
      <c r="F288" s="299"/>
      <c r="G288" s="326"/>
      <c r="H288" s="323"/>
      <c r="I288" s="320"/>
      <c r="J288" s="290"/>
      <c r="L288" s="287">
        <f>IF(OR(C288&lt;&gt;"",C288&lt;&gt;0),VLOOKUP(C288,Utenze!$A$7:$U$107,17,FALSE),0)</f>
        <v>0</v>
      </c>
      <c r="M288" s="287">
        <f>IF(OR(C288&lt;&gt;"",C288&lt;&gt;0),VLOOKUP(C288,Utenze!$A$7:$U$107,18,FALSE),0)</f>
        <v>0</v>
      </c>
      <c r="O288" s="288"/>
      <c r="P288" s="289"/>
      <c r="Q288" s="289"/>
      <c r="R288" s="288"/>
      <c r="S288" s="289"/>
      <c r="T288" s="289"/>
    </row>
    <row r="289" spans="1:20" s="2" customFormat="1" ht="11.25">
      <c r="A289" s="306"/>
      <c r="B289" s="306"/>
      <c r="C289" s="306"/>
      <c r="D289" s="317"/>
      <c r="E289" s="328"/>
      <c r="F289" s="299"/>
      <c r="G289" s="326"/>
      <c r="H289" s="323"/>
      <c r="I289" s="320"/>
      <c r="J289" s="290"/>
      <c r="L289" s="287">
        <f>IF(OR(C289&lt;&gt;"",C289&lt;&gt;0),VLOOKUP(C289,Utenze!$A$7:$U$107,17,FALSE),0)</f>
        <v>0</v>
      </c>
      <c r="M289" s="287">
        <f>IF(OR(C289&lt;&gt;"",C289&lt;&gt;0),VLOOKUP(C289,Utenze!$A$7:$U$107,18,FALSE),0)</f>
        <v>0</v>
      </c>
      <c r="O289" s="288"/>
      <c r="P289" s="289"/>
      <c r="Q289" s="289"/>
      <c r="R289" s="288"/>
      <c r="S289" s="289"/>
      <c r="T289" s="289"/>
    </row>
    <row r="290" spans="1:20" s="2" customFormat="1" ht="11.25">
      <c r="A290" s="306"/>
      <c r="B290" s="306"/>
      <c r="C290" s="306"/>
      <c r="D290" s="317"/>
      <c r="E290" s="328"/>
      <c r="F290" s="299"/>
      <c r="G290" s="326"/>
      <c r="H290" s="323"/>
      <c r="I290" s="320"/>
      <c r="J290" s="290"/>
      <c r="L290" s="287">
        <f>IF(OR(C290&lt;&gt;"",C290&lt;&gt;0),VLOOKUP(C290,Utenze!$A$7:$U$107,17,FALSE),0)</f>
        <v>0</v>
      </c>
      <c r="M290" s="287">
        <f>IF(OR(C290&lt;&gt;"",C290&lt;&gt;0),VLOOKUP(C290,Utenze!$A$7:$U$107,18,FALSE),0)</f>
        <v>0</v>
      </c>
      <c r="O290" s="288"/>
      <c r="P290" s="289"/>
      <c r="Q290" s="289"/>
      <c r="R290" s="288"/>
      <c r="S290" s="289"/>
      <c r="T290" s="289"/>
    </row>
    <row r="291" spans="1:20" s="2" customFormat="1" ht="11.25">
      <c r="A291" s="306"/>
      <c r="B291" s="306"/>
      <c r="C291" s="306"/>
      <c r="D291" s="317"/>
      <c r="E291" s="328"/>
      <c r="F291" s="299"/>
      <c r="G291" s="326"/>
      <c r="H291" s="323"/>
      <c r="I291" s="320"/>
      <c r="J291" s="290"/>
      <c r="L291" s="287">
        <f>IF(OR(C291&lt;&gt;"",C291&lt;&gt;0),VLOOKUP(C291,Utenze!$A$7:$U$107,17,FALSE),0)</f>
        <v>0</v>
      </c>
      <c r="M291" s="287">
        <f>IF(OR(C291&lt;&gt;"",C291&lt;&gt;0),VLOOKUP(C291,Utenze!$A$7:$U$107,18,FALSE),0)</f>
        <v>0</v>
      </c>
      <c r="O291" s="288"/>
      <c r="P291" s="289"/>
      <c r="Q291" s="289"/>
      <c r="R291" s="288"/>
      <c r="S291" s="289"/>
      <c r="T291" s="289"/>
    </row>
    <row r="292" spans="1:20" s="2" customFormat="1" ht="11.25">
      <c r="A292" s="306"/>
      <c r="B292" s="306"/>
      <c r="C292" s="306"/>
      <c r="D292" s="317"/>
      <c r="E292" s="328"/>
      <c r="F292" s="299"/>
      <c r="G292" s="326"/>
      <c r="H292" s="323"/>
      <c r="I292" s="320"/>
      <c r="J292" s="290"/>
      <c r="L292" s="287">
        <f>IF(OR(C292&lt;&gt;"",C292&lt;&gt;0),VLOOKUP(C292,Utenze!$A$7:$U$107,17,FALSE),0)</f>
        <v>0</v>
      </c>
      <c r="M292" s="287">
        <f>IF(OR(C292&lt;&gt;"",C292&lt;&gt;0),VLOOKUP(C292,Utenze!$A$7:$U$107,18,FALSE),0)</f>
        <v>0</v>
      </c>
      <c r="O292" s="288"/>
      <c r="P292" s="289"/>
      <c r="Q292" s="289"/>
      <c r="R292" s="288"/>
      <c r="S292" s="289"/>
      <c r="T292" s="289"/>
    </row>
    <row r="293" spans="1:20" s="2" customFormat="1" ht="11.25">
      <c r="A293" s="306"/>
      <c r="B293" s="306"/>
      <c r="C293" s="306"/>
      <c r="D293" s="317"/>
      <c r="E293" s="328"/>
      <c r="F293" s="299"/>
      <c r="G293" s="326"/>
      <c r="H293" s="323"/>
      <c r="I293" s="320"/>
      <c r="J293" s="290"/>
      <c r="L293" s="287">
        <f>IF(OR(C293&lt;&gt;"",C293&lt;&gt;0),VLOOKUP(C293,Utenze!$A$7:$U$107,17,FALSE),0)</f>
        <v>0</v>
      </c>
      <c r="M293" s="287">
        <f>IF(OR(C293&lt;&gt;"",C293&lt;&gt;0),VLOOKUP(C293,Utenze!$A$7:$U$107,18,FALSE),0)</f>
        <v>0</v>
      </c>
      <c r="O293" s="288"/>
      <c r="P293" s="289"/>
      <c r="Q293" s="289"/>
      <c r="R293" s="288"/>
      <c r="S293" s="289"/>
      <c r="T293" s="289"/>
    </row>
    <row r="294" spans="1:20" s="2" customFormat="1" ht="11.25">
      <c r="A294" s="306"/>
      <c r="B294" s="306"/>
      <c r="C294" s="306"/>
      <c r="D294" s="317"/>
      <c r="E294" s="328"/>
      <c r="F294" s="299"/>
      <c r="G294" s="326"/>
      <c r="H294" s="323"/>
      <c r="I294" s="320"/>
      <c r="J294" s="290"/>
      <c r="L294" s="287">
        <f>IF(OR(C294&lt;&gt;"",C294&lt;&gt;0),VLOOKUP(C294,Utenze!$A$7:$U$107,17,FALSE),0)</f>
        <v>0</v>
      </c>
      <c r="M294" s="287">
        <f>IF(OR(C294&lt;&gt;"",C294&lt;&gt;0),VLOOKUP(C294,Utenze!$A$7:$U$107,18,FALSE),0)</f>
        <v>0</v>
      </c>
      <c r="O294" s="288"/>
      <c r="P294" s="289"/>
      <c r="Q294" s="289"/>
      <c r="R294" s="288"/>
      <c r="S294" s="289"/>
      <c r="T294" s="289"/>
    </row>
    <row r="295" spans="1:20" s="2" customFormat="1" ht="11.25">
      <c r="A295" s="306"/>
      <c r="B295" s="306"/>
      <c r="C295" s="306"/>
      <c r="D295" s="317"/>
      <c r="E295" s="328"/>
      <c r="F295" s="299"/>
      <c r="G295" s="326"/>
      <c r="H295" s="323"/>
      <c r="I295" s="320"/>
      <c r="J295" s="290"/>
      <c r="L295" s="287">
        <f>IF(OR(C295&lt;&gt;"",C295&lt;&gt;0),VLOOKUP(C295,Utenze!$A$7:$U$107,17,FALSE),0)</f>
        <v>0</v>
      </c>
      <c r="M295" s="287">
        <f>IF(OR(C295&lt;&gt;"",C295&lt;&gt;0),VLOOKUP(C295,Utenze!$A$7:$U$107,18,FALSE),0)</f>
        <v>0</v>
      </c>
      <c r="O295" s="288"/>
      <c r="P295" s="289"/>
      <c r="Q295" s="289"/>
      <c r="R295" s="288"/>
      <c r="S295" s="289"/>
      <c r="T295" s="289"/>
    </row>
    <row r="296" spans="1:20" s="2" customFormat="1" ht="11.25">
      <c r="A296" s="306"/>
      <c r="B296" s="306"/>
      <c r="C296" s="306"/>
      <c r="D296" s="317"/>
      <c r="E296" s="328"/>
      <c r="F296" s="299"/>
      <c r="G296" s="326"/>
      <c r="H296" s="323"/>
      <c r="I296" s="320"/>
      <c r="J296" s="290"/>
      <c r="L296" s="287">
        <f>IF(OR(C296&lt;&gt;"",C296&lt;&gt;0),VLOOKUP(C296,Utenze!$A$7:$U$107,17,FALSE),0)</f>
        <v>0</v>
      </c>
      <c r="M296" s="287">
        <f>IF(OR(C296&lt;&gt;"",C296&lt;&gt;0),VLOOKUP(C296,Utenze!$A$7:$U$107,18,FALSE),0)</f>
        <v>0</v>
      </c>
      <c r="O296" s="288"/>
      <c r="P296" s="289"/>
      <c r="Q296" s="289"/>
      <c r="R296" s="288"/>
      <c r="S296" s="289"/>
      <c r="T296" s="289"/>
    </row>
    <row r="297" spans="1:20" s="2" customFormat="1" ht="11.25">
      <c r="A297" s="306"/>
      <c r="B297" s="306"/>
      <c r="C297" s="306"/>
      <c r="D297" s="317"/>
      <c r="E297" s="328"/>
      <c r="F297" s="299"/>
      <c r="G297" s="326"/>
      <c r="H297" s="323"/>
      <c r="I297" s="320"/>
      <c r="J297" s="290"/>
      <c r="L297" s="287">
        <f>IF(OR(C297&lt;&gt;"",C297&lt;&gt;0),VLOOKUP(C297,Utenze!$A$7:$U$107,17,FALSE),0)</f>
        <v>0</v>
      </c>
      <c r="M297" s="287">
        <f>IF(OR(C297&lt;&gt;"",C297&lt;&gt;0),VLOOKUP(C297,Utenze!$A$7:$U$107,18,FALSE),0)</f>
        <v>0</v>
      </c>
      <c r="O297" s="288"/>
      <c r="P297" s="289"/>
      <c r="Q297" s="289"/>
      <c r="R297" s="288"/>
      <c r="S297" s="289"/>
      <c r="T297" s="289"/>
    </row>
    <row r="298" spans="1:20" s="2" customFormat="1" ht="11.25">
      <c r="A298" s="306"/>
      <c r="B298" s="306"/>
      <c r="C298" s="306"/>
      <c r="D298" s="317"/>
      <c r="E298" s="328"/>
      <c r="F298" s="299"/>
      <c r="G298" s="326"/>
      <c r="H298" s="323"/>
      <c r="I298" s="320"/>
      <c r="J298" s="290"/>
      <c r="L298" s="287">
        <f>IF(OR(C298&lt;&gt;"",C298&lt;&gt;0),VLOOKUP(C298,Utenze!$A$7:$U$107,17,FALSE),0)</f>
        <v>0</v>
      </c>
      <c r="M298" s="287">
        <f>IF(OR(C298&lt;&gt;"",C298&lt;&gt;0),VLOOKUP(C298,Utenze!$A$7:$U$107,18,FALSE),0)</f>
        <v>0</v>
      </c>
      <c r="O298" s="288"/>
      <c r="P298" s="289"/>
      <c r="Q298" s="289"/>
      <c r="R298" s="288"/>
      <c r="S298" s="289"/>
      <c r="T298" s="289"/>
    </row>
    <row r="299" spans="1:20" s="2" customFormat="1" ht="11.25">
      <c r="A299" s="306"/>
      <c r="B299" s="306"/>
      <c r="C299" s="306"/>
      <c r="D299" s="317"/>
      <c r="E299" s="328"/>
      <c r="F299" s="299"/>
      <c r="G299" s="326"/>
      <c r="H299" s="323"/>
      <c r="I299" s="320"/>
      <c r="J299" s="290"/>
      <c r="L299" s="287">
        <f>IF(OR(C299&lt;&gt;"",C299&lt;&gt;0),VLOOKUP(C299,Utenze!$A$7:$U$107,17,FALSE),0)</f>
        <v>0</v>
      </c>
      <c r="M299" s="287">
        <f>IF(OR(C299&lt;&gt;"",C299&lt;&gt;0),VLOOKUP(C299,Utenze!$A$7:$U$107,18,FALSE),0)</f>
        <v>0</v>
      </c>
      <c r="O299" s="288"/>
      <c r="P299" s="289"/>
      <c r="Q299" s="289"/>
      <c r="R299" s="288"/>
      <c r="S299" s="289"/>
      <c r="T299" s="289"/>
    </row>
    <row r="300" spans="1:20" s="2" customFormat="1" ht="11.25">
      <c r="A300" s="306"/>
      <c r="B300" s="306"/>
      <c r="C300" s="306"/>
      <c r="D300" s="317"/>
      <c r="E300" s="328"/>
      <c r="F300" s="299"/>
      <c r="G300" s="326"/>
      <c r="H300" s="323"/>
      <c r="I300" s="320"/>
      <c r="J300" s="290"/>
      <c r="L300" s="287">
        <f>IF(OR(C300&lt;&gt;"",C300&lt;&gt;0),VLOOKUP(C300,Utenze!$A$7:$U$107,17,FALSE),0)</f>
        <v>0</v>
      </c>
      <c r="M300" s="287">
        <f>IF(OR(C300&lt;&gt;"",C300&lt;&gt;0),VLOOKUP(C300,Utenze!$A$7:$U$107,18,FALSE),0)</f>
        <v>0</v>
      </c>
      <c r="O300" s="288"/>
      <c r="P300" s="289"/>
      <c r="Q300" s="289"/>
      <c r="R300" s="288"/>
      <c r="S300" s="289"/>
      <c r="T300" s="289"/>
    </row>
    <row r="301" spans="1:20" s="2" customFormat="1" ht="11.25">
      <c r="A301" s="306"/>
      <c r="B301" s="306"/>
      <c r="C301" s="306"/>
      <c r="D301" s="317"/>
      <c r="E301" s="328"/>
      <c r="F301" s="299"/>
      <c r="G301" s="326"/>
      <c r="H301" s="323"/>
      <c r="I301" s="320"/>
      <c r="J301" s="290"/>
      <c r="L301" s="287">
        <f>IF(OR(C301&lt;&gt;"",C301&lt;&gt;0),VLOOKUP(C301,Utenze!$A$7:$U$107,17,FALSE),0)</f>
        <v>0</v>
      </c>
      <c r="M301" s="287">
        <f>IF(OR(C301&lt;&gt;"",C301&lt;&gt;0),VLOOKUP(C301,Utenze!$A$7:$U$107,18,FALSE),0)</f>
        <v>0</v>
      </c>
      <c r="O301" s="288"/>
      <c r="P301" s="289"/>
      <c r="Q301" s="289"/>
      <c r="R301" s="288"/>
      <c r="S301" s="289"/>
      <c r="T301" s="289"/>
    </row>
    <row r="302" spans="1:20" s="2" customFormat="1" ht="11.25">
      <c r="A302" s="306"/>
      <c r="B302" s="306"/>
      <c r="C302" s="306"/>
      <c r="D302" s="317"/>
      <c r="E302" s="328"/>
      <c r="F302" s="299"/>
      <c r="G302" s="326"/>
      <c r="H302" s="323"/>
      <c r="I302" s="320"/>
      <c r="J302" s="290"/>
      <c r="L302" s="287">
        <f>IF(OR(C302&lt;&gt;"",C302&lt;&gt;0),VLOOKUP(C302,Utenze!$A$7:$U$107,17,FALSE),0)</f>
        <v>0</v>
      </c>
      <c r="M302" s="287">
        <f>IF(OR(C302&lt;&gt;"",C302&lt;&gt;0),VLOOKUP(C302,Utenze!$A$7:$U$107,18,FALSE),0)</f>
        <v>0</v>
      </c>
      <c r="O302" s="288"/>
      <c r="P302" s="289"/>
      <c r="Q302" s="289"/>
      <c r="R302" s="288"/>
      <c r="S302" s="289"/>
      <c r="T302" s="289"/>
    </row>
    <row r="303" spans="1:20" s="2" customFormat="1" ht="11.25">
      <c r="A303" s="306"/>
      <c r="B303" s="306"/>
      <c r="C303" s="306"/>
      <c r="D303" s="317"/>
      <c r="E303" s="328"/>
      <c r="F303" s="299"/>
      <c r="G303" s="326"/>
      <c r="H303" s="323"/>
      <c r="I303" s="320"/>
      <c r="J303" s="290"/>
      <c r="L303" s="287">
        <f>IF(OR(C303&lt;&gt;"",C303&lt;&gt;0),VLOOKUP(C303,Utenze!$A$7:$U$107,17,FALSE),0)</f>
        <v>0</v>
      </c>
      <c r="M303" s="287">
        <f>IF(OR(C303&lt;&gt;"",C303&lt;&gt;0),VLOOKUP(C303,Utenze!$A$7:$U$107,18,FALSE),0)</f>
        <v>0</v>
      </c>
      <c r="O303" s="288"/>
      <c r="P303" s="289"/>
      <c r="Q303" s="289"/>
      <c r="R303" s="288"/>
      <c r="S303" s="289"/>
      <c r="T303" s="289"/>
    </row>
    <row r="304" spans="1:20" s="2" customFormat="1" ht="11.25">
      <c r="A304" s="306"/>
      <c r="B304" s="306"/>
      <c r="C304" s="306"/>
      <c r="D304" s="317"/>
      <c r="E304" s="328"/>
      <c r="F304" s="299"/>
      <c r="G304" s="326"/>
      <c r="H304" s="323"/>
      <c r="I304" s="320"/>
      <c r="J304" s="290"/>
      <c r="L304" s="287">
        <f>IF(OR(C304&lt;&gt;"",C304&lt;&gt;0),VLOOKUP(C304,Utenze!$A$7:$U$107,17,FALSE),0)</f>
        <v>0</v>
      </c>
      <c r="M304" s="287">
        <f>IF(OR(C304&lt;&gt;"",C304&lt;&gt;0),VLOOKUP(C304,Utenze!$A$7:$U$107,18,FALSE),0)</f>
        <v>0</v>
      </c>
      <c r="O304" s="288"/>
      <c r="P304" s="289"/>
      <c r="Q304" s="289"/>
      <c r="R304" s="288"/>
      <c r="S304" s="289"/>
      <c r="T304" s="289"/>
    </row>
    <row r="305" spans="1:20" s="2" customFormat="1" ht="11.25">
      <c r="A305" s="306"/>
      <c r="B305" s="306"/>
      <c r="C305" s="306"/>
      <c r="D305" s="317"/>
      <c r="E305" s="328"/>
      <c r="F305" s="299"/>
      <c r="G305" s="326"/>
      <c r="H305" s="323"/>
      <c r="I305" s="320"/>
      <c r="J305" s="290"/>
      <c r="L305" s="287">
        <f>IF(OR(C305&lt;&gt;"",C305&lt;&gt;0),VLOOKUP(C305,Utenze!$A$7:$U$107,17,FALSE),0)</f>
        <v>0</v>
      </c>
      <c r="M305" s="287">
        <f>IF(OR(C305&lt;&gt;"",C305&lt;&gt;0),VLOOKUP(C305,Utenze!$A$7:$U$107,18,FALSE),0)</f>
        <v>0</v>
      </c>
      <c r="O305" s="288"/>
      <c r="P305" s="289"/>
      <c r="Q305" s="289"/>
      <c r="R305" s="288"/>
      <c r="S305" s="289"/>
      <c r="T305" s="289"/>
    </row>
    <row r="306" spans="1:20" s="2" customFormat="1" ht="11.25">
      <c r="A306" s="306"/>
      <c r="B306" s="306"/>
      <c r="C306" s="306"/>
      <c r="D306" s="317"/>
      <c r="E306" s="328"/>
      <c r="F306" s="299"/>
      <c r="G306" s="326"/>
      <c r="H306" s="323"/>
      <c r="I306" s="320"/>
      <c r="J306" s="290"/>
      <c r="L306" s="287">
        <f>IF(OR(C306&lt;&gt;"",C306&lt;&gt;0),VLOOKUP(C306,Utenze!$A$7:$U$107,17,FALSE),0)</f>
        <v>0</v>
      </c>
      <c r="M306" s="287">
        <f>IF(OR(C306&lt;&gt;"",C306&lt;&gt;0),VLOOKUP(C306,Utenze!$A$7:$U$107,18,FALSE),0)</f>
        <v>0</v>
      </c>
      <c r="O306" s="288"/>
      <c r="P306" s="289"/>
      <c r="Q306" s="289"/>
      <c r="R306" s="288"/>
      <c r="S306" s="289"/>
      <c r="T306" s="289"/>
    </row>
    <row r="307" spans="1:20" s="2" customFormat="1" ht="11.25">
      <c r="A307" s="306"/>
      <c r="B307" s="306"/>
      <c r="C307" s="306"/>
      <c r="D307" s="317"/>
      <c r="E307" s="328"/>
      <c r="F307" s="299"/>
      <c r="G307" s="326"/>
      <c r="H307" s="323"/>
      <c r="I307" s="320"/>
      <c r="J307" s="290"/>
      <c r="L307" s="287">
        <f>IF(OR(C307&lt;&gt;"",C307&lt;&gt;0),VLOOKUP(C307,Utenze!$A$7:$U$107,17,FALSE),0)</f>
        <v>0</v>
      </c>
      <c r="M307" s="287">
        <f>IF(OR(C307&lt;&gt;"",C307&lt;&gt;0),VLOOKUP(C307,Utenze!$A$7:$U$107,18,FALSE),0)</f>
        <v>0</v>
      </c>
      <c r="O307" s="288"/>
      <c r="P307" s="289"/>
      <c r="Q307" s="289"/>
      <c r="R307" s="288"/>
      <c r="S307" s="289"/>
      <c r="T307" s="289"/>
    </row>
    <row r="308" spans="1:20" s="2" customFormat="1" ht="11.25">
      <c r="A308" s="306"/>
      <c r="B308" s="306"/>
      <c r="C308" s="306"/>
      <c r="D308" s="317"/>
      <c r="E308" s="328"/>
      <c r="F308" s="299"/>
      <c r="G308" s="326"/>
      <c r="H308" s="323"/>
      <c r="I308" s="320"/>
      <c r="J308" s="290"/>
      <c r="L308" s="287">
        <f>IF(OR(C308&lt;&gt;"",C308&lt;&gt;0),VLOOKUP(C308,Utenze!$A$7:$U$107,17,FALSE),0)</f>
        <v>0</v>
      </c>
      <c r="M308" s="287">
        <f>IF(OR(C308&lt;&gt;"",C308&lt;&gt;0),VLOOKUP(C308,Utenze!$A$7:$U$107,18,FALSE),0)</f>
        <v>0</v>
      </c>
      <c r="O308" s="288"/>
      <c r="P308" s="289"/>
      <c r="Q308" s="289"/>
      <c r="R308" s="288"/>
      <c r="S308" s="289"/>
      <c r="T308" s="289"/>
    </row>
    <row r="309" spans="1:20" s="2" customFormat="1" ht="11.25">
      <c r="A309" s="306"/>
      <c r="B309" s="306"/>
      <c r="C309" s="306"/>
      <c r="D309" s="317"/>
      <c r="E309" s="328"/>
      <c r="F309" s="299"/>
      <c r="G309" s="326"/>
      <c r="H309" s="323"/>
      <c r="I309" s="320"/>
      <c r="J309" s="290"/>
      <c r="L309" s="287">
        <f>IF(OR(C309&lt;&gt;"",C309&lt;&gt;0),VLOOKUP(C309,Utenze!$A$7:$U$107,17,FALSE),0)</f>
        <v>0</v>
      </c>
      <c r="M309" s="287">
        <f>IF(OR(C309&lt;&gt;"",C309&lt;&gt;0),VLOOKUP(C309,Utenze!$A$7:$U$107,18,FALSE),0)</f>
        <v>0</v>
      </c>
      <c r="O309" s="288"/>
      <c r="P309" s="289"/>
      <c r="Q309" s="289"/>
      <c r="R309" s="288"/>
      <c r="S309" s="289"/>
      <c r="T309" s="289"/>
    </row>
    <row r="310" spans="1:20" s="2" customFormat="1" ht="11.25">
      <c r="A310" s="306"/>
      <c r="B310" s="306"/>
      <c r="C310" s="306"/>
      <c r="D310" s="317"/>
      <c r="E310" s="328"/>
      <c r="F310" s="299"/>
      <c r="G310" s="326"/>
      <c r="H310" s="323"/>
      <c r="I310" s="320"/>
      <c r="J310" s="290"/>
      <c r="L310" s="287">
        <f>IF(OR(C310&lt;&gt;"",C310&lt;&gt;0),VLOOKUP(C310,Utenze!$A$7:$U$107,17,FALSE),0)</f>
        <v>0</v>
      </c>
      <c r="M310" s="287">
        <f>IF(OR(C310&lt;&gt;"",C310&lt;&gt;0),VLOOKUP(C310,Utenze!$A$7:$U$107,18,FALSE),0)</f>
        <v>0</v>
      </c>
      <c r="O310" s="288"/>
      <c r="P310" s="289"/>
      <c r="Q310" s="289"/>
      <c r="R310" s="288"/>
      <c r="S310" s="289"/>
      <c r="T310" s="289"/>
    </row>
    <row r="311" spans="1:20" s="2" customFormat="1" ht="11.25">
      <c r="A311" s="306"/>
      <c r="B311" s="306"/>
      <c r="C311" s="306"/>
      <c r="D311" s="317"/>
      <c r="E311" s="328"/>
      <c r="F311" s="299"/>
      <c r="G311" s="326"/>
      <c r="H311" s="323"/>
      <c r="I311" s="320"/>
      <c r="J311" s="290"/>
      <c r="L311" s="287">
        <f>IF(OR(C311&lt;&gt;"",C311&lt;&gt;0),VLOOKUP(C311,Utenze!$A$7:$U$107,17,FALSE),0)</f>
        <v>0</v>
      </c>
      <c r="M311" s="287">
        <f>IF(OR(C311&lt;&gt;"",C311&lt;&gt;0),VLOOKUP(C311,Utenze!$A$7:$U$107,18,FALSE),0)</f>
        <v>0</v>
      </c>
      <c r="O311" s="288"/>
      <c r="P311" s="289"/>
      <c r="Q311" s="289"/>
      <c r="R311" s="288"/>
      <c r="S311" s="289"/>
      <c r="T311" s="289"/>
    </row>
    <row r="312" spans="1:20" s="2" customFormat="1" ht="11.25">
      <c r="A312" s="306"/>
      <c r="B312" s="306"/>
      <c r="C312" s="306"/>
      <c r="D312" s="317"/>
      <c r="E312" s="328"/>
      <c r="F312" s="299"/>
      <c r="G312" s="326"/>
      <c r="H312" s="323"/>
      <c r="I312" s="320"/>
      <c r="J312" s="290"/>
      <c r="L312" s="287">
        <f>IF(OR(C312&lt;&gt;"",C312&lt;&gt;0),VLOOKUP(C312,Utenze!$A$7:$U$107,17,FALSE),0)</f>
        <v>0</v>
      </c>
      <c r="M312" s="287">
        <f>IF(OR(C312&lt;&gt;"",C312&lt;&gt;0),VLOOKUP(C312,Utenze!$A$7:$U$107,18,FALSE),0)</f>
        <v>0</v>
      </c>
      <c r="O312" s="288"/>
      <c r="P312" s="289"/>
      <c r="Q312" s="289"/>
      <c r="R312" s="288"/>
      <c r="S312" s="289"/>
      <c r="T312" s="289"/>
    </row>
    <row r="313" spans="1:20" s="2" customFormat="1" ht="11.25">
      <c r="A313" s="306"/>
      <c r="B313" s="306"/>
      <c r="C313" s="306"/>
      <c r="D313" s="317"/>
      <c r="E313" s="328"/>
      <c r="F313" s="299"/>
      <c r="G313" s="326"/>
      <c r="H313" s="323"/>
      <c r="I313" s="320"/>
      <c r="J313" s="290"/>
      <c r="L313" s="287">
        <f>IF(OR(C313&lt;&gt;"",C313&lt;&gt;0),VLOOKUP(C313,Utenze!$A$7:$U$107,17,FALSE),0)</f>
        <v>0</v>
      </c>
      <c r="M313" s="287">
        <f>IF(OR(C313&lt;&gt;"",C313&lt;&gt;0),VLOOKUP(C313,Utenze!$A$7:$U$107,18,FALSE),0)</f>
        <v>0</v>
      </c>
      <c r="O313" s="288"/>
      <c r="P313" s="289"/>
      <c r="Q313" s="289"/>
      <c r="R313" s="288"/>
      <c r="S313" s="289"/>
      <c r="T313" s="289"/>
    </row>
    <row r="314" spans="1:20" s="2" customFormat="1" ht="11.25">
      <c r="A314" s="306"/>
      <c r="B314" s="306"/>
      <c r="C314" s="306"/>
      <c r="D314" s="317"/>
      <c r="E314" s="328"/>
      <c r="F314" s="299"/>
      <c r="G314" s="326"/>
      <c r="H314" s="323"/>
      <c r="I314" s="320"/>
      <c r="J314" s="290"/>
      <c r="L314" s="287">
        <f>IF(OR(C314&lt;&gt;"",C314&lt;&gt;0),VLOOKUP(C314,Utenze!$A$7:$U$107,17,FALSE),0)</f>
        <v>0</v>
      </c>
      <c r="M314" s="287">
        <f>IF(OR(C314&lt;&gt;"",C314&lt;&gt;0),VLOOKUP(C314,Utenze!$A$7:$U$107,18,FALSE),0)</f>
        <v>0</v>
      </c>
      <c r="O314" s="288"/>
      <c r="P314" s="289"/>
      <c r="Q314" s="289"/>
      <c r="R314" s="288"/>
      <c r="S314" s="289"/>
      <c r="T314" s="289"/>
    </row>
    <row r="315" spans="1:20" s="2" customFormat="1" ht="11.25">
      <c r="A315" s="306"/>
      <c r="B315" s="306"/>
      <c r="C315" s="306"/>
      <c r="D315" s="317"/>
      <c r="E315" s="328"/>
      <c r="F315" s="299"/>
      <c r="G315" s="326"/>
      <c r="H315" s="323"/>
      <c r="I315" s="320"/>
      <c r="J315" s="290"/>
      <c r="L315" s="287">
        <f>IF(OR(C315&lt;&gt;"",C315&lt;&gt;0),VLOOKUP(C315,Utenze!$A$7:$U$107,17,FALSE),0)</f>
        <v>0</v>
      </c>
      <c r="M315" s="287">
        <f>IF(OR(C315&lt;&gt;"",C315&lt;&gt;0),VLOOKUP(C315,Utenze!$A$7:$U$107,18,FALSE),0)</f>
        <v>0</v>
      </c>
      <c r="O315" s="288"/>
      <c r="P315" s="289"/>
      <c r="Q315" s="289"/>
      <c r="R315" s="288"/>
      <c r="S315" s="289"/>
      <c r="T315" s="289"/>
    </row>
    <row r="316" spans="1:20" s="2" customFormat="1" ht="11.25">
      <c r="A316" s="306"/>
      <c r="B316" s="306"/>
      <c r="C316" s="306"/>
      <c r="D316" s="317"/>
      <c r="E316" s="328"/>
      <c r="F316" s="299"/>
      <c r="G316" s="326"/>
      <c r="H316" s="323"/>
      <c r="I316" s="320"/>
      <c r="J316" s="290"/>
      <c r="L316" s="287">
        <f>IF(OR(C316&lt;&gt;"",C316&lt;&gt;0),VLOOKUP(C316,Utenze!$A$7:$U$107,17,FALSE),0)</f>
        <v>0</v>
      </c>
      <c r="M316" s="287">
        <f>IF(OR(C316&lt;&gt;"",C316&lt;&gt;0),VLOOKUP(C316,Utenze!$A$7:$U$107,18,FALSE),0)</f>
        <v>0</v>
      </c>
      <c r="O316" s="288"/>
      <c r="P316" s="289"/>
      <c r="Q316" s="289"/>
      <c r="R316" s="288"/>
      <c r="S316" s="289"/>
      <c r="T316" s="289"/>
    </row>
    <row r="317" spans="1:20" s="2" customFormat="1" ht="11.25">
      <c r="A317" s="306"/>
      <c r="B317" s="306"/>
      <c r="C317" s="306"/>
      <c r="D317" s="317"/>
      <c r="E317" s="328"/>
      <c r="F317" s="299"/>
      <c r="G317" s="326"/>
      <c r="H317" s="323"/>
      <c r="I317" s="320"/>
      <c r="J317" s="290"/>
      <c r="L317" s="287">
        <f>IF(OR(C317&lt;&gt;"",C317&lt;&gt;0),VLOOKUP(C317,Utenze!$A$7:$U$107,17,FALSE),0)</f>
        <v>0</v>
      </c>
      <c r="M317" s="287">
        <f>IF(OR(C317&lt;&gt;"",C317&lt;&gt;0),VLOOKUP(C317,Utenze!$A$7:$U$107,18,FALSE),0)</f>
        <v>0</v>
      </c>
      <c r="O317" s="288"/>
      <c r="P317" s="289"/>
      <c r="Q317" s="289"/>
      <c r="R317" s="288"/>
      <c r="S317" s="289"/>
      <c r="T317" s="289"/>
    </row>
    <row r="318" spans="1:20" s="2" customFormat="1" ht="11.25">
      <c r="A318" s="306"/>
      <c r="B318" s="306"/>
      <c r="C318" s="306"/>
      <c r="D318" s="317"/>
      <c r="E318" s="328"/>
      <c r="F318" s="299"/>
      <c r="G318" s="326"/>
      <c r="H318" s="323"/>
      <c r="I318" s="320"/>
      <c r="J318" s="290"/>
      <c r="L318" s="287">
        <f>IF(OR(C318&lt;&gt;"",C318&lt;&gt;0),VLOOKUP(C318,Utenze!$A$7:$U$107,17,FALSE),0)</f>
        <v>0</v>
      </c>
      <c r="M318" s="287">
        <f>IF(OR(C318&lt;&gt;"",C318&lt;&gt;0),VLOOKUP(C318,Utenze!$A$7:$U$107,18,FALSE),0)</f>
        <v>0</v>
      </c>
      <c r="O318" s="288"/>
      <c r="P318" s="289"/>
      <c r="Q318" s="289"/>
      <c r="R318" s="288"/>
      <c r="S318" s="289"/>
      <c r="T318" s="289"/>
    </row>
    <row r="319" spans="1:20" s="2" customFormat="1" ht="11.25">
      <c r="A319" s="306"/>
      <c r="B319" s="306"/>
      <c r="C319" s="306"/>
      <c r="D319" s="317"/>
      <c r="E319" s="328"/>
      <c r="F319" s="299"/>
      <c r="G319" s="326"/>
      <c r="H319" s="323"/>
      <c r="I319" s="320"/>
      <c r="J319" s="290"/>
      <c r="L319" s="287">
        <f>IF(OR(C319&lt;&gt;"",C319&lt;&gt;0),VLOOKUP(C319,Utenze!$A$7:$U$107,17,FALSE),0)</f>
        <v>0</v>
      </c>
      <c r="M319" s="287">
        <f>IF(OR(C319&lt;&gt;"",C319&lt;&gt;0),VLOOKUP(C319,Utenze!$A$7:$U$107,18,FALSE),0)</f>
        <v>0</v>
      </c>
      <c r="O319" s="288"/>
      <c r="P319" s="289"/>
      <c r="Q319" s="289"/>
      <c r="R319" s="288"/>
      <c r="S319" s="289"/>
      <c r="T319" s="289"/>
    </row>
    <row r="320" spans="1:20" s="2" customFormat="1" ht="11.25">
      <c r="A320" s="306"/>
      <c r="B320" s="306"/>
      <c r="C320" s="306"/>
      <c r="D320" s="317"/>
      <c r="E320" s="328"/>
      <c r="F320" s="299"/>
      <c r="G320" s="326"/>
      <c r="H320" s="323"/>
      <c r="I320" s="320"/>
      <c r="J320" s="290"/>
      <c r="L320" s="287">
        <f>IF(OR(C320&lt;&gt;"",C320&lt;&gt;0),VLOOKUP(C320,Utenze!$A$7:$U$107,17,FALSE),0)</f>
        <v>0</v>
      </c>
      <c r="M320" s="287">
        <f>IF(OR(C320&lt;&gt;"",C320&lt;&gt;0),VLOOKUP(C320,Utenze!$A$7:$U$107,18,FALSE),0)</f>
        <v>0</v>
      </c>
      <c r="O320" s="288"/>
      <c r="P320" s="289"/>
      <c r="Q320" s="289"/>
      <c r="R320" s="288"/>
      <c r="S320" s="289"/>
      <c r="T320" s="289"/>
    </row>
    <row r="321" spans="1:20" s="2" customFormat="1" ht="11.25">
      <c r="A321" s="306"/>
      <c r="B321" s="306"/>
      <c r="C321" s="306"/>
      <c r="D321" s="317"/>
      <c r="E321" s="328"/>
      <c r="F321" s="299"/>
      <c r="G321" s="326"/>
      <c r="H321" s="323"/>
      <c r="I321" s="320"/>
      <c r="J321" s="290"/>
      <c r="L321" s="287">
        <f>IF(OR(C321&lt;&gt;"",C321&lt;&gt;0),VLOOKUP(C321,Utenze!$A$7:$U$107,17,FALSE),0)</f>
        <v>0</v>
      </c>
      <c r="M321" s="287">
        <f>IF(OR(C321&lt;&gt;"",C321&lt;&gt;0),VLOOKUP(C321,Utenze!$A$7:$U$107,18,FALSE),0)</f>
        <v>0</v>
      </c>
      <c r="O321" s="288"/>
      <c r="P321" s="289"/>
      <c r="Q321" s="289"/>
      <c r="R321" s="288"/>
      <c r="S321" s="289"/>
      <c r="T321" s="289"/>
    </row>
    <row r="322" spans="1:20" s="2" customFormat="1" ht="11.25">
      <c r="A322" s="306"/>
      <c r="B322" s="306"/>
      <c r="C322" s="306"/>
      <c r="D322" s="317"/>
      <c r="E322" s="328"/>
      <c r="F322" s="299"/>
      <c r="G322" s="326"/>
      <c r="H322" s="323"/>
      <c r="I322" s="320"/>
      <c r="J322" s="290"/>
      <c r="L322" s="287">
        <f>IF(OR(C322&lt;&gt;"",C322&lt;&gt;0),VLOOKUP(C322,Utenze!$A$7:$U$107,17,FALSE),0)</f>
        <v>0</v>
      </c>
      <c r="M322" s="287">
        <f>IF(OR(C322&lt;&gt;"",C322&lt;&gt;0),VLOOKUP(C322,Utenze!$A$7:$U$107,18,FALSE),0)</f>
        <v>0</v>
      </c>
      <c r="O322" s="288"/>
      <c r="P322" s="289"/>
      <c r="Q322" s="289"/>
      <c r="R322" s="288"/>
      <c r="S322" s="289"/>
      <c r="T322" s="289"/>
    </row>
    <row r="323" spans="1:20" s="2" customFormat="1" ht="11.25">
      <c r="A323" s="306"/>
      <c r="B323" s="306"/>
      <c r="C323" s="306"/>
      <c r="D323" s="317"/>
      <c r="E323" s="328"/>
      <c r="F323" s="299"/>
      <c r="G323" s="326"/>
      <c r="H323" s="323"/>
      <c r="I323" s="320"/>
      <c r="J323" s="290"/>
      <c r="L323" s="287">
        <f>IF(OR(C323&lt;&gt;"",C323&lt;&gt;0),VLOOKUP(C323,Utenze!$A$7:$U$107,17,FALSE),0)</f>
        <v>0</v>
      </c>
      <c r="M323" s="287">
        <f>IF(OR(C323&lt;&gt;"",C323&lt;&gt;0),VLOOKUP(C323,Utenze!$A$7:$U$107,18,FALSE),0)</f>
        <v>0</v>
      </c>
      <c r="O323" s="288"/>
      <c r="P323" s="289"/>
      <c r="Q323" s="289"/>
      <c r="R323" s="288"/>
      <c r="S323" s="289"/>
      <c r="T323" s="289"/>
    </row>
    <row r="324" spans="1:20" s="2" customFormat="1" ht="11.25">
      <c r="A324" s="306"/>
      <c r="B324" s="306"/>
      <c r="C324" s="306"/>
      <c r="D324" s="317"/>
      <c r="E324" s="328"/>
      <c r="F324" s="299"/>
      <c r="G324" s="326"/>
      <c r="H324" s="323"/>
      <c r="I324" s="320"/>
      <c r="J324" s="290"/>
      <c r="L324" s="287">
        <f>IF(OR(C324&lt;&gt;"",C324&lt;&gt;0),VLOOKUP(C324,Utenze!$A$7:$U$107,17,FALSE),0)</f>
        <v>0</v>
      </c>
      <c r="M324" s="287">
        <f>IF(OR(C324&lt;&gt;"",C324&lt;&gt;0),VLOOKUP(C324,Utenze!$A$7:$U$107,18,FALSE),0)</f>
        <v>0</v>
      </c>
      <c r="O324" s="288"/>
      <c r="P324" s="289"/>
      <c r="Q324" s="289"/>
      <c r="R324" s="288"/>
      <c r="S324" s="289"/>
      <c r="T324" s="289"/>
    </row>
    <row r="325" spans="1:20" s="2" customFormat="1" ht="11.25">
      <c r="A325" s="306"/>
      <c r="B325" s="306"/>
      <c r="C325" s="306"/>
      <c r="D325" s="317"/>
      <c r="E325" s="328"/>
      <c r="F325" s="299"/>
      <c r="G325" s="326"/>
      <c r="H325" s="323"/>
      <c r="I325" s="320"/>
      <c r="J325" s="290"/>
      <c r="L325" s="287">
        <f>IF(OR(C325&lt;&gt;"",C325&lt;&gt;0),VLOOKUP(C325,Utenze!$A$7:$U$107,17,FALSE),0)</f>
        <v>0</v>
      </c>
      <c r="M325" s="287">
        <f>IF(OR(C325&lt;&gt;"",C325&lt;&gt;0),VLOOKUP(C325,Utenze!$A$7:$U$107,18,FALSE),0)</f>
        <v>0</v>
      </c>
      <c r="O325" s="288"/>
      <c r="P325" s="289"/>
      <c r="Q325" s="289"/>
      <c r="R325" s="288"/>
      <c r="S325" s="289"/>
      <c r="T325" s="289"/>
    </row>
    <row r="326" spans="1:20" s="2" customFormat="1" ht="11.25">
      <c r="A326" s="306"/>
      <c r="B326" s="306"/>
      <c r="C326" s="306"/>
      <c r="D326" s="317"/>
      <c r="E326" s="328"/>
      <c r="F326" s="299"/>
      <c r="G326" s="326"/>
      <c r="H326" s="323"/>
      <c r="I326" s="320"/>
      <c r="J326" s="290"/>
      <c r="L326" s="287">
        <f>IF(OR(C326&lt;&gt;"",C326&lt;&gt;0),VLOOKUP(C326,Utenze!$A$7:$U$107,17,FALSE),0)</f>
        <v>0</v>
      </c>
      <c r="M326" s="287">
        <f>IF(OR(C326&lt;&gt;"",C326&lt;&gt;0),VLOOKUP(C326,Utenze!$A$7:$U$107,18,FALSE),0)</f>
        <v>0</v>
      </c>
      <c r="O326" s="288"/>
      <c r="P326" s="289"/>
      <c r="Q326" s="289"/>
      <c r="R326" s="288"/>
      <c r="S326" s="289"/>
      <c r="T326" s="289"/>
    </row>
    <row r="327" spans="1:20" s="2" customFormat="1" ht="11.25">
      <c r="A327" s="306"/>
      <c r="B327" s="306"/>
      <c r="C327" s="306"/>
      <c r="D327" s="317"/>
      <c r="E327" s="328"/>
      <c r="F327" s="299"/>
      <c r="G327" s="326"/>
      <c r="H327" s="323"/>
      <c r="I327" s="320"/>
      <c r="J327" s="290"/>
      <c r="L327" s="287">
        <f>IF(OR(C327&lt;&gt;"",C327&lt;&gt;0),VLOOKUP(C327,Utenze!$A$7:$U$107,17,FALSE),0)</f>
        <v>0</v>
      </c>
      <c r="M327" s="287">
        <f>IF(OR(C327&lt;&gt;"",C327&lt;&gt;0),VLOOKUP(C327,Utenze!$A$7:$U$107,18,FALSE),0)</f>
        <v>0</v>
      </c>
      <c r="O327" s="288"/>
      <c r="P327" s="289"/>
      <c r="Q327" s="289"/>
      <c r="R327" s="288"/>
      <c r="S327" s="289"/>
      <c r="T327" s="289"/>
    </row>
    <row r="328" spans="1:20" s="2" customFormat="1" ht="11.25">
      <c r="A328" s="306"/>
      <c r="B328" s="306"/>
      <c r="C328" s="306"/>
      <c r="D328" s="317"/>
      <c r="E328" s="328"/>
      <c r="F328" s="299"/>
      <c r="G328" s="326"/>
      <c r="H328" s="323"/>
      <c r="I328" s="320"/>
      <c r="J328" s="290"/>
      <c r="L328" s="287">
        <f>IF(OR(C328&lt;&gt;"",C328&lt;&gt;0),VLOOKUP(C328,Utenze!$A$7:$U$107,17,FALSE),0)</f>
        <v>0</v>
      </c>
      <c r="M328" s="287">
        <f>IF(OR(C328&lt;&gt;"",C328&lt;&gt;0),VLOOKUP(C328,Utenze!$A$7:$U$107,18,FALSE),0)</f>
        <v>0</v>
      </c>
      <c r="O328" s="288"/>
      <c r="P328" s="289"/>
      <c r="Q328" s="289"/>
      <c r="R328" s="288"/>
      <c r="S328" s="289"/>
      <c r="T328" s="289"/>
    </row>
    <row r="329" spans="1:20" s="2" customFormat="1" ht="11.25">
      <c r="A329" s="306"/>
      <c r="B329" s="306"/>
      <c r="C329" s="306"/>
      <c r="D329" s="317"/>
      <c r="E329" s="328"/>
      <c r="F329" s="299"/>
      <c r="G329" s="326"/>
      <c r="H329" s="323"/>
      <c r="I329" s="320"/>
      <c r="J329" s="290"/>
      <c r="L329" s="287">
        <f>IF(OR(C329&lt;&gt;"",C329&lt;&gt;0),VLOOKUP(C329,Utenze!$A$7:$U$107,17,FALSE),0)</f>
        <v>0</v>
      </c>
      <c r="M329" s="287">
        <f>IF(OR(C329&lt;&gt;"",C329&lt;&gt;0),VLOOKUP(C329,Utenze!$A$7:$U$107,18,FALSE),0)</f>
        <v>0</v>
      </c>
      <c r="O329" s="288"/>
      <c r="P329" s="289"/>
      <c r="Q329" s="289"/>
      <c r="R329" s="288"/>
      <c r="S329" s="289"/>
      <c r="T329" s="289"/>
    </row>
    <row r="330" spans="1:20" s="2" customFormat="1" ht="11.25">
      <c r="A330" s="306"/>
      <c r="B330" s="306"/>
      <c r="C330" s="306"/>
      <c r="D330" s="317"/>
      <c r="E330" s="328"/>
      <c r="F330" s="299"/>
      <c r="G330" s="326"/>
      <c r="H330" s="323"/>
      <c r="I330" s="320"/>
      <c r="J330" s="290"/>
      <c r="L330" s="287">
        <f>IF(OR(C330&lt;&gt;"",C330&lt;&gt;0),VLOOKUP(C330,Utenze!$A$7:$U$107,17,FALSE),0)</f>
        <v>0</v>
      </c>
      <c r="M330" s="287">
        <f>IF(OR(C330&lt;&gt;"",C330&lt;&gt;0),VLOOKUP(C330,Utenze!$A$7:$U$107,18,FALSE),0)</f>
        <v>0</v>
      </c>
      <c r="O330" s="288"/>
      <c r="P330" s="289"/>
      <c r="Q330" s="289"/>
      <c r="R330" s="288"/>
      <c r="S330" s="289"/>
      <c r="T330" s="289"/>
    </row>
    <row r="331" spans="1:20" s="2" customFormat="1" ht="11.25">
      <c r="A331" s="306"/>
      <c r="B331" s="306"/>
      <c r="C331" s="306"/>
      <c r="D331" s="317"/>
      <c r="E331" s="328"/>
      <c r="F331" s="299"/>
      <c r="G331" s="326"/>
      <c r="H331" s="323"/>
      <c r="I331" s="320"/>
      <c r="J331" s="290"/>
      <c r="L331" s="287">
        <f>IF(OR(C331&lt;&gt;"",C331&lt;&gt;0),VLOOKUP(C331,Utenze!$A$7:$U$107,17,FALSE),0)</f>
        <v>0</v>
      </c>
      <c r="M331" s="287">
        <f>IF(OR(C331&lt;&gt;"",C331&lt;&gt;0),VLOOKUP(C331,Utenze!$A$7:$U$107,18,FALSE),0)</f>
        <v>0</v>
      </c>
      <c r="O331" s="288"/>
      <c r="P331" s="289"/>
      <c r="Q331" s="289"/>
      <c r="R331" s="288"/>
      <c r="S331" s="289"/>
      <c r="T331" s="289"/>
    </row>
    <row r="332" spans="1:20" s="2" customFormat="1" ht="11.25">
      <c r="A332" s="306"/>
      <c r="B332" s="306"/>
      <c r="C332" s="306"/>
      <c r="D332" s="317"/>
      <c r="E332" s="328"/>
      <c r="F332" s="299"/>
      <c r="G332" s="326"/>
      <c r="H332" s="323"/>
      <c r="I332" s="320"/>
      <c r="J332" s="290"/>
      <c r="L332" s="287">
        <f>IF(OR(C332&lt;&gt;"",C332&lt;&gt;0),VLOOKUP(C332,Utenze!$A$7:$U$107,17,FALSE),0)</f>
        <v>0</v>
      </c>
      <c r="M332" s="287">
        <f>IF(OR(C332&lt;&gt;"",C332&lt;&gt;0),VLOOKUP(C332,Utenze!$A$7:$U$107,18,FALSE),0)</f>
        <v>0</v>
      </c>
      <c r="O332" s="288"/>
      <c r="P332" s="289"/>
      <c r="Q332" s="289"/>
      <c r="R332" s="288"/>
      <c r="S332" s="289"/>
      <c r="T332" s="289"/>
    </row>
    <row r="333" spans="1:20" s="2" customFormat="1" ht="11.25">
      <c r="A333" s="306"/>
      <c r="B333" s="306"/>
      <c r="C333" s="306"/>
      <c r="D333" s="317"/>
      <c r="E333" s="328"/>
      <c r="F333" s="299"/>
      <c r="G333" s="326"/>
      <c r="H333" s="323"/>
      <c r="I333" s="320"/>
      <c r="J333" s="290"/>
      <c r="L333" s="287">
        <f>IF(OR(C333&lt;&gt;"",C333&lt;&gt;0),VLOOKUP(C333,Utenze!$A$7:$U$107,17,FALSE),0)</f>
        <v>0</v>
      </c>
      <c r="M333" s="287">
        <f>IF(OR(C333&lt;&gt;"",C333&lt;&gt;0),VLOOKUP(C333,Utenze!$A$7:$U$107,18,FALSE),0)</f>
        <v>0</v>
      </c>
      <c r="O333" s="288"/>
      <c r="P333" s="289"/>
      <c r="Q333" s="289"/>
      <c r="R333" s="288"/>
      <c r="S333" s="289"/>
      <c r="T333" s="289"/>
    </row>
    <row r="334" spans="1:20" s="2" customFormat="1" ht="11.25">
      <c r="A334" s="306"/>
      <c r="B334" s="306"/>
      <c r="C334" s="306"/>
      <c r="D334" s="317"/>
      <c r="E334" s="328"/>
      <c r="F334" s="299"/>
      <c r="G334" s="326"/>
      <c r="H334" s="323"/>
      <c r="I334" s="320"/>
      <c r="J334" s="290"/>
      <c r="L334" s="287">
        <f>IF(OR(C334&lt;&gt;"",C334&lt;&gt;0),VLOOKUP(C334,Utenze!$A$7:$U$107,17,FALSE),0)</f>
        <v>0</v>
      </c>
      <c r="M334" s="287">
        <f>IF(OR(C334&lt;&gt;"",C334&lt;&gt;0),VLOOKUP(C334,Utenze!$A$7:$U$107,18,FALSE),0)</f>
        <v>0</v>
      </c>
      <c r="O334" s="288"/>
      <c r="P334" s="289"/>
      <c r="Q334" s="289"/>
      <c r="R334" s="288"/>
      <c r="S334" s="289"/>
      <c r="T334" s="289"/>
    </row>
    <row r="335" spans="1:20" s="2" customFormat="1" ht="11.25">
      <c r="A335" s="306"/>
      <c r="B335" s="306"/>
      <c r="C335" s="306"/>
      <c r="D335" s="317"/>
      <c r="E335" s="328"/>
      <c r="F335" s="299"/>
      <c r="G335" s="326"/>
      <c r="H335" s="323"/>
      <c r="I335" s="320"/>
      <c r="J335" s="290"/>
      <c r="L335" s="287">
        <f>IF(OR(C335&lt;&gt;"",C335&lt;&gt;0),VLOOKUP(C335,Utenze!$A$7:$U$107,17,FALSE),0)</f>
        <v>0</v>
      </c>
      <c r="M335" s="287">
        <f>IF(OR(C335&lt;&gt;"",C335&lt;&gt;0),VLOOKUP(C335,Utenze!$A$7:$U$107,18,FALSE),0)</f>
        <v>0</v>
      </c>
      <c r="O335" s="288"/>
      <c r="P335" s="289"/>
      <c r="Q335" s="289"/>
      <c r="R335" s="288"/>
      <c r="S335" s="289"/>
      <c r="T335" s="289"/>
    </row>
    <row r="336" spans="1:20" s="2" customFormat="1" ht="11.25">
      <c r="A336" s="306"/>
      <c r="B336" s="306"/>
      <c r="C336" s="306"/>
      <c r="D336" s="317"/>
      <c r="E336" s="328"/>
      <c r="F336" s="299"/>
      <c r="G336" s="326"/>
      <c r="H336" s="323"/>
      <c r="I336" s="320"/>
      <c r="J336" s="290"/>
      <c r="L336" s="287">
        <f>IF(OR(C336&lt;&gt;"",C336&lt;&gt;0),VLOOKUP(C336,Utenze!$A$7:$U$107,17,FALSE),0)</f>
        <v>0</v>
      </c>
      <c r="M336" s="287">
        <f>IF(OR(C336&lt;&gt;"",C336&lt;&gt;0),VLOOKUP(C336,Utenze!$A$7:$U$107,18,FALSE),0)</f>
        <v>0</v>
      </c>
      <c r="O336" s="288"/>
      <c r="P336" s="289"/>
      <c r="Q336" s="289"/>
      <c r="R336" s="288"/>
      <c r="S336" s="289"/>
      <c r="T336" s="289"/>
    </row>
    <row r="337" spans="1:20" s="2" customFormat="1" ht="11.25">
      <c r="A337" s="306"/>
      <c r="B337" s="306"/>
      <c r="C337" s="306"/>
      <c r="D337" s="317"/>
      <c r="E337" s="328"/>
      <c r="F337" s="299"/>
      <c r="G337" s="326"/>
      <c r="H337" s="323"/>
      <c r="I337" s="320"/>
      <c r="J337" s="290"/>
      <c r="L337" s="287">
        <f>IF(OR(C337&lt;&gt;"",C337&lt;&gt;0),VLOOKUP(C337,Utenze!$A$7:$U$107,17,FALSE),0)</f>
        <v>0</v>
      </c>
      <c r="M337" s="287">
        <f>IF(OR(C337&lt;&gt;"",C337&lt;&gt;0),VLOOKUP(C337,Utenze!$A$7:$U$107,18,FALSE),0)</f>
        <v>0</v>
      </c>
      <c r="O337" s="288"/>
      <c r="P337" s="289"/>
      <c r="Q337" s="289"/>
      <c r="R337" s="288"/>
      <c r="S337" s="289"/>
      <c r="T337" s="289"/>
    </row>
    <row r="338" spans="1:20" s="2" customFormat="1" ht="11.25">
      <c r="A338" s="306"/>
      <c r="B338" s="306"/>
      <c r="C338" s="306"/>
      <c r="D338" s="317"/>
      <c r="E338" s="328"/>
      <c r="F338" s="299"/>
      <c r="G338" s="326"/>
      <c r="H338" s="323"/>
      <c r="I338" s="320"/>
      <c r="J338" s="290"/>
      <c r="L338" s="287">
        <f>IF(OR(C338&lt;&gt;"",C338&lt;&gt;0),VLOOKUP(C338,Utenze!$A$7:$U$107,17,FALSE),0)</f>
        <v>0</v>
      </c>
      <c r="M338" s="287">
        <f>IF(OR(C338&lt;&gt;"",C338&lt;&gt;0),VLOOKUP(C338,Utenze!$A$7:$U$107,18,FALSE),0)</f>
        <v>0</v>
      </c>
      <c r="O338" s="288"/>
      <c r="P338" s="289"/>
      <c r="Q338" s="289"/>
      <c r="R338" s="288"/>
      <c r="S338" s="289"/>
      <c r="T338" s="289"/>
    </row>
    <row r="339" spans="1:20" s="2" customFormat="1" ht="11.25">
      <c r="A339" s="306"/>
      <c r="B339" s="306"/>
      <c r="C339" s="306"/>
      <c r="D339" s="317"/>
      <c r="E339" s="328"/>
      <c r="F339" s="299"/>
      <c r="G339" s="326"/>
      <c r="H339" s="323"/>
      <c r="I339" s="320"/>
      <c r="J339" s="290"/>
      <c r="L339" s="287">
        <f>IF(OR(C339&lt;&gt;"",C339&lt;&gt;0),VLOOKUP(C339,Utenze!$A$7:$U$107,17,FALSE),0)</f>
        <v>0</v>
      </c>
      <c r="M339" s="287">
        <f>IF(OR(C339&lt;&gt;"",C339&lt;&gt;0),VLOOKUP(C339,Utenze!$A$7:$U$107,18,FALSE),0)</f>
        <v>0</v>
      </c>
      <c r="O339" s="288"/>
      <c r="P339" s="289"/>
      <c r="Q339" s="289"/>
      <c r="R339" s="288"/>
      <c r="S339" s="289"/>
      <c r="T339" s="289"/>
    </row>
    <row r="340" spans="1:20" s="2" customFormat="1" ht="11.25">
      <c r="A340" s="306"/>
      <c r="B340" s="306"/>
      <c r="C340" s="306"/>
      <c r="D340" s="317"/>
      <c r="E340" s="328"/>
      <c r="F340" s="299"/>
      <c r="G340" s="326"/>
      <c r="H340" s="323"/>
      <c r="I340" s="320"/>
      <c r="J340" s="290"/>
      <c r="L340" s="287">
        <f>IF(OR(C340&lt;&gt;"",C340&lt;&gt;0),VLOOKUP(C340,Utenze!$A$7:$U$107,17,FALSE),0)</f>
        <v>0</v>
      </c>
      <c r="M340" s="287">
        <f>IF(OR(C340&lt;&gt;"",C340&lt;&gt;0),VLOOKUP(C340,Utenze!$A$7:$U$107,18,FALSE),0)</f>
        <v>0</v>
      </c>
      <c r="O340" s="288"/>
      <c r="P340" s="289"/>
      <c r="Q340" s="289"/>
      <c r="R340" s="288"/>
      <c r="S340" s="289"/>
      <c r="T340" s="289"/>
    </row>
    <row r="341" spans="1:20" s="2" customFormat="1" ht="11.25">
      <c r="A341" s="306"/>
      <c r="B341" s="306"/>
      <c r="C341" s="306"/>
      <c r="D341" s="317"/>
      <c r="E341" s="328"/>
      <c r="F341" s="299"/>
      <c r="G341" s="326"/>
      <c r="H341" s="323"/>
      <c r="I341" s="320"/>
      <c r="J341" s="290"/>
      <c r="L341" s="287">
        <f>IF(OR(C341&lt;&gt;"",C341&lt;&gt;0),VLOOKUP(C341,Utenze!$A$7:$U$107,17,FALSE),0)</f>
        <v>0</v>
      </c>
      <c r="M341" s="287">
        <f>IF(OR(C341&lt;&gt;"",C341&lt;&gt;0),VLOOKUP(C341,Utenze!$A$7:$U$107,18,FALSE),0)</f>
        <v>0</v>
      </c>
      <c r="O341" s="288"/>
      <c r="P341" s="289"/>
      <c r="Q341" s="289"/>
      <c r="R341" s="288"/>
      <c r="S341" s="289"/>
      <c r="T341" s="289"/>
    </row>
    <row r="342" spans="1:20" s="2" customFormat="1" ht="11.25">
      <c r="A342" s="306"/>
      <c r="B342" s="306"/>
      <c r="C342" s="306"/>
      <c r="D342" s="317"/>
      <c r="E342" s="328"/>
      <c r="F342" s="299"/>
      <c r="G342" s="326"/>
      <c r="H342" s="323"/>
      <c r="I342" s="320"/>
      <c r="J342" s="290"/>
      <c r="L342" s="287">
        <f>IF(OR(C342&lt;&gt;"",C342&lt;&gt;0),VLOOKUP(C342,Utenze!$A$7:$U$107,17,FALSE),0)</f>
        <v>0</v>
      </c>
      <c r="M342" s="287">
        <f>IF(OR(C342&lt;&gt;"",C342&lt;&gt;0),VLOOKUP(C342,Utenze!$A$7:$U$107,18,FALSE),0)</f>
        <v>0</v>
      </c>
      <c r="O342" s="288"/>
      <c r="P342" s="289"/>
      <c r="Q342" s="289"/>
      <c r="R342" s="288"/>
      <c r="S342" s="289"/>
      <c r="T342" s="289"/>
    </row>
    <row r="343" spans="1:20" s="2" customFormat="1" ht="11.25">
      <c r="A343" s="306"/>
      <c r="B343" s="306"/>
      <c r="C343" s="306"/>
      <c r="D343" s="317"/>
      <c r="E343" s="328"/>
      <c r="F343" s="299"/>
      <c r="G343" s="326"/>
      <c r="H343" s="323"/>
      <c r="I343" s="320"/>
      <c r="J343" s="290"/>
      <c r="L343" s="287">
        <f>IF(OR(C343&lt;&gt;"",C343&lt;&gt;0),VLOOKUP(C343,Utenze!$A$7:$U$107,17,FALSE),0)</f>
        <v>0</v>
      </c>
      <c r="M343" s="287">
        <f>IF(OR(C343&lt;&gt;"",C343&lt;&gt;0),VLOOKUP(C343,Utenze!$A$7:$U$107,18,FALSE),0)</f>
        <v>0</v>
      </c>
      <c r="O343" s="288"/>
      <c r="P343" s="289"/>
      <c r="Q343" s="289"/>
      <c r="R343" s="288"/>
      <c r="S343" s="289"/>
      <c r="T343" s="289"/>
    </row>
    <row r="344" spans="1:20" s="2" customFormat="1" ht="11.25">
      <c r="A344" s="306"/>
      <c r="B344" s="306"/>
      <c r="C344" s="306"/>
      <c r="D344" s="317"/>
      <c r="E344" s="328"/>
      <c r="F344" s="299"/>
      <c r="G344" s="326"/>
      <c r="H344" s="323"/>
      <c r="I344" s="320"/>
      <c r="J344" s="290"/>
      <c r="L344" s="287">
        <f>IF(OR(C344&lt;&gt;"",C344&lt;&gt;0),VLOOKUP(C344,Utenze!$A$7:$U$107,17,FALSE),0)</f>
        <v>0</v>
      </c>
      <c r="M344" s="287">
        <f>IF(OR(C344&lt;&gt;"",C344&lt;&gt;0),VLOOKUP(C344,Utenze!$A$7:$U$107,18,FALSE),0)</f>
        <v>0</v>
      </c>
      <c r="O344" s="288"/>
      <c r="P344" s="289"/>
      <c r="Q344" s="289"/>
      <c r="R344" s="288"/>
      <c r="S344" s="289"/>
      <c r="T344" s="289"/>
    </row>
    <row r="345" spans="1:20" s="2" customFormat="1" ht="11.25">
      <c r="A345" s="306"/>
      <c r="B345" s="306"/>
      <c r="C345" s="306"/>
      <c r="D345" s="317"/>
      <c r="E345" s="328"/>
      <c r="F345" s="299"/>
      <c r="G345" s="326"/>
      <c r="H345" s="323"/>
      <c r="I345" s="320"/>
      <c r="J345" s="290"/>
      <c r="L345" s="287">
        <f>IF(OR(C345&lt;&gt;"",C345&lt;&gt;0),VLOOKUP(C345,Utenze!$A$7:$U$107,17,FALSE),0)</f>
        <v>0</v>
      </c>
      <c r="M345" s="287">
        <f>IF(OR(C345&lt;&gt;"",C345&lt;&gt;0),VLOOKUP(C345,Utenze!$A$7:$U$107,18,FALSE),0)</f>
        <v>0</v>
      </c>
      <c r="O345" s="288"/>
      <c r="P345" s="289"/>
      <c r="Q345" s="289"/>
      <c r="R345" s="288"/>
      <c r="S345" s="289"/>
      <c r="T345" s="289"/>
    </row>
    <row r="346" spans="1:20" s="2" customFormat="1" ht="11.25">
      <c r="A346" s="306"/>
      <c r="B346" s="306"/>
      <c r="C346" s="306"/>
      <c r="D346" s="317"/>
      <c r="E346" s="328"/>
      <c r="F346" s="299"/>
      <c r="G346" s="326"/>
      <c r="H346" s="323"/>
      <c r="I346" s="320"/>
      <c r="J346" s="290"/>
      <c r="L346" s="287">
        <f>IF(OR(C346&lt;&gt;"",C346&lt;&gt;0),VLOOKUP(C346,Utenze!$A$7:$U$107,17,FALSE),0)</f>
        <v>0</v>
      </c>
      <c r="M346" s="287">
        <f>IF(OR(C346&lt;&gt;"",C346&lt;&gt;0),VLOOKUP(C346,Utenze!$A$7:$U$107,18,FALSE),0)</f>
        <v>0</v>
      </c>
      <c r="O346" s="288"/>
      <c r="P346" s="289"/>
      <c r="Q346" s="289"/>
      <c r="R346" s="288"/>
      <c r="S346" s="289"/>
      <c r="T346" s="289"/>
    </row>
    <row r="347" spans="1:20" s="2" customFormat="1" ht="11.25">
      <c r="A347" s="306"/>
      <c r="B347" s="306"/>
      <c r="C347" s="306"/>
      <c r="D347" s="317"/>
      <c r="E347" s="328"/>
      <c r="F347" s="299"/>
      <c r="G347" s="326"/>
      <c r="H347" s="323"/>
      <c r="I347" s="320"/>
      <c r="J347" s="290"/>
      <c r="L347" s="287">
        <f>IF(OR(C347&lt;&gt;"",C347&lt;&gt;0),VLOOKUP(C347,Utenze!$A$7:$U$107,17,FALSE),0)</f>
        <v>0</v>
      </c>
      <c r="M347" s="287">
        <f>IF(OR(C347&lt;&gt;"",C347&lt;&gt;0),VLOOKUP(C347,Utenze!$A$7:$U$107,18,FALSE),0)</f>
        <v>0</v>
      </c>
      <c r="O347" s="288"/>
      <c r="P347" s="289"/>
      <c r="Q347" s="289"/>
      <c r="R347" s="288"/>
      <c r="S347" s="289"/>
      <c r="T347" s="289"/>
    </row>
    <row r="348" spans="1:20" s="2" customFormat="1" ht="11.25">
      <c r="A348" s="306"/>
      <c r="B348" s="306"/>
      <c r="C348" s="306"/>
      <c r="D348" s="317"/>
      <c r="E348" s="328"/>
      <c r="F348" s="299"/>
      <c r="G348" s="326"/>
      <c r="H348" s="323"/>
      <c r="I348" s="320"/>
      <c r="J348" s="290"/>
      <c r="L348" s="287">
        <f>IF(OR(C348&lt;&gt;"",C348&lt;&gt;0),VLOOKUP(C348,Utenze!$A$7:$U$107,17,FALSE),0)</f>
        <v>0</v>
      </c>
      <c r="M348" s="287">
        <f>IF(OR(C348&lt;&gt;"",C348&lt;&gt;0),VLOOKUP(C348,Utenze!$A$7:$U$107,18,FALSE),0)</f>
        <v>0</v>
      </c>
      <c r="O348" s="288"/>
      <c r="P348" s="289"/>
      <c r="Q348" s="289"/>
      <c r="R348" s="288"/>
      <c r="S348" s="289"/>
      <c r="T348" s="289"/>
    </row>
    <row r="349" spans="1:20" s="2" customFormat="1" ht="11.25">
      <c r="A349" s="306"/>
      <c r="B349" s="306"/>
      <c r="C349" s="306"/>
      <c r="D349" s="317"/>
      <c r="E349" s="328"/>
      <c r="F349" s="299"/>
      <c r="G349" s="326"/>
      <c r="H349" s="323"/>
      <c r="I349" s="320"/>
      <c r="J349" s="290"/>
      <c r="L349" s="287">
        <f>IF(OR(C349&lt;&gt;"",C349&lt;&gt;0),VLOOKUP(C349,Utenze!$A$7:$U$107,17,FALSE),0)</f>
        <v>0</v>
      </c>
      <c r="M349" s="287">
        <f>IF(OR(C349&lt;&gt;"",C349&lt;&gt;0),VLOOKUP(C349,Utenze!$A$7:$U$107,18,FALSE),0)</f>
        <v>0</v>
      </c>
      <c r="O349" s="288"/>
      <c r="P349" s="289"/>
      <c r="Q349" s="289"/>
      <c r="R349" s="288"/>
      <c r="S349" s="289"/>
      <c r="T349" s="289"/>
    </row>
    <row r="350" spans="1:20" s="2" customFormat="1" ht="11.25">
      <c r="A350" s="306"/>
      <c r="B350" s="306"/>
      <c r="C350" s="306"/>
      <c r="D350" s="317"/>
      <c r="E350" s="328"/>
      <c r="F350" s="299"/>
      <c r="G350" s="326"/>
      <c r="H350" s="323"/>
      <c r="I350" s="320"/>
      <c r="J350" s="290"/>
      <c r="L350" s="287">
        <f>IF(OR(C350&lt;&gt;"",C350&lt;&gt;0),VLOOKUP(C350,Utenze!$A$7:$U$107,17,FALSE),0)</f>
        <v>0</v>
      </c>
      <c r="M350" s="287">
        <f>IF(OR(C350&lt;&gt;"",C350&lt;&gt;0),VLOOKUP(C350,Utenze!$A$7:$U$107,18,FALSE),0)</f>
        <v>0</v>
      </c>
      <c r="O350" s="288"/>
      <c r="P350" s="289"/>
      <c r="Q350" s="289"/>
      <c r="R350" s="288"/>
      <c r="S350" s="289"/>
      <c r="T350" s="289"/>
    </row>
    <row r="351" spans="1:20" s="2" customFormat="1" ht="11.25">
      <c r="A351" s="306"/>
      <c r="B351" s="306"/>
      <c r="C351" s="306"/>
      <c r="D351" s="317"/>
      <c r="E351" s="328"/>
      <c r="F351" s="299"/>
      <c r="G351" s="326"/>
      <c r="H351" s="323"/>
      <c r="I351" s="320"/>
      <c r="J351" s="290"/>
      <c r="L351" s="287">
        <f>IF(OR(C351&lt;&gt;"",C351&lt;&gt;0),VLOOKUP(C351,Utenze!$A$7:$U$107,17,FALSE),0)</f>
        <v>0</v>
      </c>
      <c r="M351" s="287">
        <f>IF(OR(C351&lt;&gt;"",C351&lt;&gt;0),VLOOKUP(C351,Utenze!$A$7:$U$107,18,FALSE),0)</f>
        <v>0</v>
      </c>
      <c r="O351" s="288"/>
      <c r="P351" s="289"/>
      <c r="Q351" s="289"/>
      <c r="R351" s="288"/>
      <c r="S351" s="289"/>
      <c r="T351" s="289"/>
    </row>
    <row r="352" spans="1:20" s="2" customFormat="1" ht="11.25">
      <c r="A352" s="306"/>
      <c r="B352" s="306"/>
      <c r="C352" s="306"/>
      <c r="D352" s="317"/>
      <c r="E352" s="328"/>
      <c r="F352" s="299"/>
      <c r="G352" s="326"/>
      <c r="H352" s="323"/>
      <c r="I352" s="320"/>
      <c r="J352" s="290"/>
      <c r="L352" s="287">
        <f>IF(OR(C352&lt;&gt;"",C352&lt;&gt;0),VLOOKUP(C352,Utenze!$A$7:$U$107,17,FALSE),0)</f>
        <v>0</v>
      </c>
      <c r="M352" s="287">
        <f>IF(OR(C352&lt;&gt;"",C352&lt;&gt;0),VLOOKUP(C352,Utenze!$A$7:$U$107,18,FALSE),0)</f>
        <v>0</v>
      </c>
      <c r="O352" s="288"/>
      <c r="P352" s="289"/>
      <c r="Q352" s="289"/>
      <c r="R352" s="288"/>
      <c r="S352" s="289"/>
      <c r="T352" s="289"/>
    </row>
    <row r="353" spans="1:20" s="2" customFormat="1" ht="11.25">
      <c r="A353" s="306"/>
      <c r="B353" s="306"/>
      <c r="C353" s="306"/>
      <c r="D353" s="317"/>
      <c r="E353" s="328"/>
      <c r="F353" s="299"/>
      <c r="G353" s="326"/>
      <c r="H353" s="323"/>
      <c r="I353" s="320"/>
      <c r="J353" s="290"/>
      <c r="L353" s="287">
        <f>IF(OR(C353&lt;&gt;"",C353&lt;&gt;0),VLOOKUP(C353,Utenze!$A$7:$U$107,17,FALSE),0)</f>
        <v>0</v>
      </c>
      <c r="M353" s="287">
        <f>IF(OR(C353&lt;&gt;"",C353&lt;&gt;0),VLOOKUP(C353,Utenze!$A$7:$U$107,18,FALSE),0)</f>
        <v>0</v>
      </c>
      <c r="O353" s="288"/>
      <c r="P353" s="289"/>
      <c r="Q353" s="289"/>
      <c r="R353" s="288"/>
      <c r="S353" s="289"/>
      <c r="T353" s="289"/>
    </row>
    <row r="354" spans="1:20" s="2" customFormat="1" ht="11.25">
      <c r="A354" s="306"/>
      <c r="B354" s="306"/>
      <c r="C354" s="306"/>
      <c r="D354" s="317"/>
      <c r="E354" s="328"/>
      <c r="F354" s="299"/>
      <c r="G354" s="326"/>
      <c r="H354" s="323"/>
      <c r="I354" s="320"/>
      <c r="J354" s="290"/>
      <c r="L354" s="287">
        <f>IF(OR(C354&lt;&gt;"",C354&lt;&gt;0),VLOOKUP(C354,Utenze!$A$7:$U$107,17,FALSE),0)</f>
        <v>0</v>
      </c>
      <c r="M354" s="287">
        <f>IF(OR(C354&lt;&gt;"",C354&lt;&gt;0),VLOOKUP(C354,Utenze!$A$7:$U$107,18,FALSE),0)</f>
        <v>0</v>
      </c>
      <c r="O354" s="288"/>
      <c r="P354" s="289"/>
      <c r="Q354" s="289"/>
      <c r="R354" s="288"/>
      <c r="S354" s="289"/>
      <c r="T354" s="289"/>
    </row>
    <row r="355" spans="1:20" s="2" customFormat="1" ht="11.25">
      <c r="A355" s="306"/>
      <c r="B355" s="306"/>
      <c r="C355" s="306"/>
      <c r="D355" s="317"/>
      <c r="E355" s="328"/>
      <c r="F355" s="299"/>
      <c r="G355" s="326"/>
      <c r="H355" s="323"/>
      <c r="I355" s="320"/>
      <c r="J355" s="290"/>
      <c r="L355" s="287">
        <f>IF(OR(C355&lt;&gt;"",C355&lt;&gt;0),VLOOKUP(C355,Utenze!$A$7:$U$107,17,FALSE),0)</f>
        <v>0</v>
      </c>
      <c r="M355" s="287">
        <f>IF(OR(C355&lt;&gt;"",C355&lt;&gt;0),VLOOKUP(C355,Utenze!$A$7:$U$107,18,FALSE),0)</f>
        <v>0</v>
      </c>
      <c r="O355" s="288"/>
      <c r="P355" s="289"/>
      <c r="Q355" s="289"/>
      <c r="R355" s="288"/>
      <c r="S355" s="289"/>
      <c r="T355" s="289"/>
    </row>
    <row r="356" spans="1:20" s="2" customFormat="1" ht="11.25">
      <c r="A356" s="306"/>
      <c r="B356" s="306"/>
      <c r="C356" s="306"/>
      <c r="D356" s="317"/>
      <c r="E356" s="328"/>
      <c r="F356" s="299"/>
      <c r="G356" s="326"/>
      <c r="H356" s="323"/>
      <c r="I356" s="320"/>
      <c r="J356" s="290"/>
      <c r="L356" s="287">
        <f>IF(OR(C356&lt;&gt;"",C356&lt;&gt;0),VLOOKUP(C356,Utenze!$A$7:$U$107,17,FALSE),0)</f>
        <v>0</v>
      </c>
      <c r="M356" s="287">
        <f>IF(OR(C356&lt;&gt;"",C356&lt;&gt;0),VLOOKUP(C356,Utenze!$A$7:$U$107,18,FALSE),0)</f>
        <v>0</v>
      </c>
      <c r="O356" s="288"/>
      <c r="P356" s="289"/>
      <c r="Q356" s="289"/>
      <c r="R356" s="288"/>
      <c r="S356" s="289"/>
      <c r="T356" s="289"/>
    </row>
    <row r="357" spans="1:20" s="2" customFormat="1" ht="11.25">
      <c r="A357" s="306"/>
      <c r="B357" s="306"/>
      <c r="C357" s="306"/>
      <c r="D357" s="317"/>
      <c r="E357" s="328"/>
      <c r="F357" s="299"/>
      <c r="G357" s="326"/>
      <c r="H357" s="323"/>
      <c r="I357" s="320"/>
      <c r="J357" s="290"/>
      <c r="L357" s="287">
        <f>IF(OR(C357&lt;&gt;"",C357&lt;&gt;0),VLOOKUP(C357,Utenze!$A$7:$U$107,17,FALSE),0)</f>
        <v>0</v>
      </c>
      <c r="M357" s="287">
        <f>IF(OR(C357&lt;&gt;"",C357&lt;&gt;0),VLOOKUP(C357,Utenze!$A$7:$U$107,18,FALSE),0)</f>
        <v>0</v>
      </c>
      <c r="O357" s="288"/>
      <c r="P357" s="289"/>
      <c r="Q357" s="289"/>
      <c r="R357" s="288"/>
      <c r="S357" s="289"/>
      <c r="T357" s="289"/>
    </row>
    <row r="358" spans="1:20" s="2" customFormat="1" ht="11.25">
      <c r="A358" s="306"/>
      <c r="B358" s="306"/>
      <c r="C358" s="306"/>
      <c r="D358" s="317"/>
      <c r="E358" s="328"/>
      <c r="F358" s="299"/>
      <c r="G358" s="326"/>
      <c r="H358" s="323"/>
      <c r="I358" s="320"/>
      <c r="J358" s="290"/>
      <c r="L358" s="287">
        <f>IF(OR(C358&lt;&gt;"",C358&lt;&gt;0),VLOOKUP(C358,Utenze!$A$7:$U$107,17,FALSE),0)</f>
        <v>0</v>
      </c>
      <c r="M358" s="287">
        <f>IF(OR(C358&lt;&gt;"",C358&lt;&gt;0),VLOOKUP(C358,Utenze!$A$7:$U$107,18,FALSE),0)</f>
        <v>0</v>
      </c>
      <c r="O358" s="288"/>
      <c r="P358" s="289"/>
      <c r="Q358" s="289"/>
      <c r="R358" s="288"/>
      <c r="S358" s="289"/>
      <c r="T358" s="289"/>
    </row>
    <row r="359" spans="1:20" s="2" customFormat="1" ht="11.25">
      <c r="A359" s="306"/>
      <c r="B359" s="306"/>
      <c r="C359" s="306"/>
      <c r="D359" s="317"/>
      <c r="E359" s="328"/>
      <c r="F359" s="299"/>
      <c r="G359" s="326"/>
      <c r="H359" s="323"/>
      <c r="I359" s="320"/>
      <c r="J359" s="290"/>
      <c r="L359" s="287">
        <f>IF(OR(C359&lt;&gt;"",C359&lt;&gt;0),VLOOKUP(C359,Utenze!$A$7:$U$107,17,FALSE),0)</f>
        <v>0</v>
      </c>
      <c r="M359" s="287">
        <f>IF(OR(C359&lt;&gt;"",C359&lt;&gt;0),VLOOKUP(C359,Utenze!$A$7:$U$107,18,FALSE),0)</f>
        <v>0</v>
      </c>
      <c r="O359" s="288"/>
      <c r="P359" s="289"/>
      <c r="Q359" s="289"/>
      <c r="R359" s="288"/>
      <c r="S359" s="289"/>
      <c r="T359" s="289"/>
    </row>
    <row r="360" spans="1:20" s="2" customFormat="1" ht="11.25">
      <c r="A360" s="306"/>
      <c r="B360" s="306"/>
      <c r="C360" s="306"/>
      <c r="D360" s="317"/>
      <c r="E360" s="328"/>
      <c r="F360" s="299"/>
      <c r="G360" s="326"/>
      <c r="H360" s="323"/>
      <c r="I360" s="320"/>
      <c r="J360" s="290"/>
      <c r="L360" s="287">
        <f>IF(OR(C360&lt;&gt;"",C360&lt;&gt;0),VLOOKUP(C360,Utenze!$A$7:$U$107,17,FALSE),0)</f>
        <v>0</v>
      </c>
      <c r="M360" s="287">
        <f>IF(OR(C360&lt;&gt;"",C360&lt;&gt;0),VLOOKUP(C360,Utenze!$A$7:$U$107,18,FALSE),0)</f>
        <v>0</v>
      </c>
      <c r="O360" s="288"/>
      <c r="P360" s="289"/>
      <c r="Q360" s="289"/>
      <c r="R360" s="288"/>
      <c r="S360" s="289"/>
      <c r="T360" s="289"/>
    </row>
    <row r="361" spans="1:20" s="2" customFormat="1" ht="11.25">
      <c r="A361" s="306"/>
      <c r="B361" s="306"/>
      <c r="C361" s="306"/>
      <c r="D361" s="317"/>
      <c r="E361" s="328"/>
      <c r="F361" s="299"/>
      <c r="G361" s="326"/>
      <c r="H361" s="323"/>
      <c r="I361" s="320"/>
      <c r="J361" s="290"/>
      <c r="L361" s="287">
        <f>IF(OR(C361&lt;&gt;"",C361&lt;&gt;0),VLOOKUP(C361,Utenze!$A$7:$U$107,17,FALSE),0)</f>
        <v>0</v>
      </c>
      <c r="M361" s="287">
        <f>IF(OR(C361&lt;&gt;"",C361&lt;&gt;0),VLOOKUP(C361,Utenze!$A$7:$U$107,18,FALSE),0)</f>
        <v>0</v>
      </c>
      <c r="O361" s="288"/>
      <c r="P361" s="289"/>
      <c r="Q361" s="289"/>
      <c r="R361" s="288"/>
      <c r="S361" s="289"/>
      <c r="T361" s="289"/>
    </row>
    <row r="362" spans="1:20" s="2" customFormat="1" ht="11.25">
      <c r="A362" s="306"/>
      <c r="B362" s="306"/>
      <c r="C362" s="306"/>
      <c r="D362" s="317"/>
      <c r="E362" s="328"/>
      <c r="F362" s="299"/>
      <c r="G362" s="326"/>
      <c r="H362" s="323"/>
      <c r="I362" s="320"/>
      <c r="J362" s="290"/>
      <c r="L362" s="287">
        <f>IF(OR(C362&lt;&gt;"",C362&lt;&gt;0),VLOOKUP(C362,Utenze!$A$7:$U$107,17,FALSE),0)</f>
        <v>0</v>
      </c>
      <c r="M362" s="287">
        <f>IF(OR(C362&lt;&gt;"",C362&lt;&gt;0),VLOOKUP(C362,Utenze!$A$7:$U$107,18,FALSE),0)</f>
        <v>0</v>
      </c>
      <c r="O362" s="288"/>
      <c r="P362" s="289"/>
      <c r="Q362" s="289"/>
      <c r="R362" s="288"/>
      <c r="S362" s="289"/>
      <c r="T362" s="289"/>
    </row>
    <row r="363" spans="1:20" s="2" customFormat="1" ht="11.25">
      <c r="A363" s="306"/>
      <c r="B363" s="306"/>
      <c r="C363" s="306"/>
      <c r="D363" s="317"/>
      <c r="E363" s="328"/>
      <c r="F363" s="299"/>
      <c r="G363" s="326"/>
      <c r="H363" s="323"/>
      <c r="I363" s="320"/>
      <c r="J363" s="290"/>
      <c r="L363" s="287">
        <f>IF(OR(C363&lt;&gt;"",C363&lt;&gt;0),VLOOKUP(C363,Utenze!$A$7:$U$107,17,FALSE),0)</f>
        <v>0</v>
      </c>
      <c r="M363" s="287">
        <f>IF(OR(C363&lt;&gt;"",C363&lt;&gt;0),VLOOKUP(C363,Utenze!$A$7:$U$107,18,FALSE),0)</f>
        <v>0</v>
      </c>
      <c r="O363" s="288"/>
      <c r="P363" s="289"/>
      <c r="Q363" s="289"/>
      <c r="R363" s="288"/>
      <c r="S363" s="289"/>
      <c r="T363" s="289"/>
    </row>
    <row r="364" spans="1:20" s="2" customFormat="1" ht="11.25">
      <c r="A364" s="306"/>
      <c r="B364" s="306"/>
      <c r="C364" s="306"/>
      <c r="D364" s="317"/>
      <c r="E364" s="328"/>
      <c r="F364" s="299"/>
      <c r="G364" s="326"/>
      <c r="H364" s="323"/>
      <c r="I364" s="320"/>
      <c r="J364" s="290"/>
      <c r="L364" s="287">
        <f>IF(OR(C364&lt;&gt;"",C364&lt;&gt;0),VLOOKUP(C364,Utenze!$A$7:$U$107,17,FALSE),0)</f>
        <v>0</v>
      </c>
      <c r="M364" s="287">
        <f>IF(OR(C364&lt;&gt;"",C364&lt;&gt;0),VLOOKUP(C364,Utenze!$A$7:$U$107,18,FALSE),0)</f>
        <v>0</v>
      </c>
      <c r="O364" s="288"/>
      <c r="P364" s="289"/>
      <c r="Q364" s="289"/>
      <c r="R364" s="288"/>
      <c r="S364" s="289"/>
      <c r="T364" s="289"/>
    </row>
    <row r="365" spans="1:20" s="2" customFormat="1" ht="11.25">
      <c r="A365" s="306"/>
      <c r="B365" s="306"/>
      <c r="C365" s="306"/>
      <c r="D365" s="317"/>
      <c r="E365" s="328"/>
      <c r="F365" s="299"/>
      <c r="G365" s="326"/>
      <c r="H365" s="323"/>
      <c r="I365" s="320"/>
      <c r="J365" s="290"/>
      <c r="L365" s="287">
        <f>IF(OR(C365&lt;&gt;"",C365&lt;&gt;0),VLOOKUP(C365,Utenze!$A$7:$U$107,17,FALSE),0)</f>
        <v>0</v>
      </c>
      <c r="M365" s="287">
        <f>IF(OR(C365&lt;&gt;"",C365&lt;&gt;0),VLOOKUP(C365,Utenze!$A$7:$U$107,18,FALSE),0)</f>
        <v>0</v>
      </c>
      <c r="O365" s="288"/>
      <c r="P365" s="289"/>
      <c r="Q365" s="289"/>
      <c r="R365" s="288"/>
      <c r="S365" s="289"/>
      <c r="T365" s="289"/>
    </row>
    <row r="366" spans="1:20" s="2" customFormat="1" ht="11.25">
      <c r="A366" s="306"/>
      <c r="B366" s="306"/>
      <c r="C366" s="306"/>
      <c r="D366" s="317"/>
      <c r="E366" s="328"/>
      <c r="F366" s="299"/>
      <c r="G366" s="326"/>
      <c r="H366" s="323"/>
      <c r="I366" s="320"/>
      <c r="J366" s="290"/>
      <c r="L366" s="287">
        <f>IF(OR(C366&lt;&gt;"",C366&lt;&gt;0),VLOOKUP(C366,Utenze!$A$7:$U$107,17,FALSE),0)</f>
        <v>0</v>
      </c>
      <c r="M366" s="287">
        <f>IF(OR(C366&lt;&gt;"",C366&lt;&gt;0),VLOOKUP(C366,Utenze!$A$7:$U$107,18,FALSE),0)</f>
        <v>0</v>
      </c>
      <c r="O366" s="288"/>
      <c r="P366" s="289"/>
      <c r="Q366" s="289"/>
      <c r="R366" s="288"/>
      <c r="S366" s="289"/>
      <c r="T366" s="289"/>
    </row>
    <row r="367" spans="1:20" s="2" customFormat="1" ht="11.25">
      <c r="A367" s="306"/>
      <c r="B367" s="306"/>
      <c r="C367" s="306"/>
      <c r="D367" s="317"/>
      <c r="E367" s="328"/>
      <c r="F367" s="299"/>
      <c r="G367" s="326"/>
      <c r="H367" s="323"/>
      <c r="I367" s="320"/>
      <c r="J367" s="290"/>
      <c r="L367" s="287">
        <f>IF(OR(C367&lt;&gt;"",C367&lt;&gt;0),VLOOKUP(C367,Utenze!$A$7:$U$107,17,FALSE),0)</f>
        <v>0</v>
      </c>
      <c r="M367" s="287">
        <f>IF(OR(C367&lt;&gt;"",C367&lt;&gt;0),VLOOKUP(C367,Utenze!$A$7:$U$107,18,FALSE),0)</f>
        <v>0</v>
      </c>
      <c r="O367" s="288"/>
      <c r="P367" s="289"/>
      <c r="Q367" s="289"/>
      <c r="R367" s="288"/>
      <c r="S367" s="289"/>
      <c r="T367" s="289"/>
    </row>
    <row r="368" spans="1:20" s="2" customFormat="1" ht="11.25">
      <c r="A368" s="306"/>
      <c r="B368" s="306"/>
      <c r="C368" s="306"/>
      <c r="D368" s="317"/>
      <c r="E368" s="328"/>
      <c r="F368" s="299"/>
      <c r="G368" s="326"/>
      <c r="H368" s="323"/>
      <c r="I368" s="320"/>
      <c r="J368" s="290"/>
      <c r="L368" s="287">
        <f>IF(OR(C368&lt;&gt;"",C368&lt;&gt;0),VLOOKUP(C368,Utenze!$A$7:$U$107,17,FALSE),0)</f>
        <v>0</v>
      </c>
      <c r="M368" s="287">
        <f>IF(OR(C368&lt;&gt;"",C368&lt;&gt;0),VLOOKUP(C368,Utenze!$A$7:$U$107,18,FALSE),0)</f>
        <v>0</v>
      </c>
      <c r="O368" s="288"/>
      <c r="P368" s="289"/>
      <c r="Q368" s="289"/>
      <c r="R368" s="288"/>
      <c r="S368" s="289"/>
      <c r="T368" s="289"/>
    </row>
    <row r="369" spans="1:20" s="2" customFormat="1" ht="11.25">
      <c r="A369" s="306"/>
      <c r="B369" s="306"/>
      <c r="C369" s="306"/>
      <c r="D369" s="317"/>
      <c r="E369" s="328"/>
      <c r="F369" s="299"/>
      <c r="G369" s="326"/>
      <c r="H369" s="323"/>
      <c r="I369" s="320"/>
      <c r="J369" s="290"/>
      <c r="L369" s="287">
        <f>IF(OR(C369&lt;&gt;"",C369&lt;&gt;0),VLOOKUP(C369,Utenze!$A$7:$U$107,17,FALSE),0)</f>
        <v>0</v>
      </c>
      <c r="M369" s="287">
        <f>IF(OR(C369&lt;&gt;"",C369&lt;&gt;0),VLOOKUP(C369,Utenze!$A$7:$U$107,18,FALSE),0)</f>
        <v>0</v>
      </c>
      <c r="O369" s="288"/>
      <c r="P369" s="289"/>
      <c r="Q369" s="289"/>
      <c r="R369" s="288"/>
      <c r="S369" s="289"/>
      <c r="T369" s="289"/>
    </row>
    <row r="370" spans="1:20" s="2" customFormat="1" ht="11.25">
      <c r="A370" s="306"/>
      <c r="B370" s="306"/>
      <c r="C370" s="306"/>
      <c r="D370" s="317"/>
      <c r="E370" s="328"/>
      <c r="F370" s="299"/>
      <c r="G370" s="326"/>
      <c r="H370" s="323"/>
      <c r="I370" s="320"/>
      <c r="J370" s="290"/>
      <c r="L370" s="287">
        <f>IF(OR(C370&lt;&gt;"",C370&lt;&gt;0),VLOOKUP(C370,Utenze!$A$7:$U$107,17,FALSE),0)</f>
        <v>0</v>
      </c>
      <c r="M370" s="287">
        <f>IF(OR(C370&lt;&gt;"",C370&lt;&gt;0),VLOOKUP(C370,Utenze!$A$7:$U$107,18,FALSE),0)</f>
        <v>0</v>
      </c>
      <c r="O370" s="288"/>
      <c r="P370" s="289"/>
      <c r="Q370" s="289"/>
      <c r="R370" s="288"/>
      <c r="S370" s="289"/>
      <c r="T370" s="289"/>
    </row>
    <row r="371" spans="1:20" s="2" customFormat="1" ht="11.25">
      <c r="A371" s="306"/>
      <c r="B371" s="306"/>
      <c r="C371" s="306"/>
      <c r="D371" s="317"/>
      <c r="E371" s="328"/>
      <c r="F371" s="299"/>
      <c r="G371" s="326"/>
      <c r="H371" s="323"/>
      <c r="I371" s="320"/>
      <c r="J371" s="290"/>
      <c r="L371" s="287">
        <f>IF(OR(C371&lt;&gt;"",C371&lt;&gt;0),VLOOKUP(C371,Utenze!$A$7:$U$107,17,FALSE),0)</f>
        <v>0</v>
      </c>
      <c r="M371" s="287">
        <f>IF(OR(C371&lt;&gt;"",C371&lt;&gt;0),VLOOKUP(C371,Utenze!$A$7:$U$107,18,FALSE),0)</f>
        <v>0</v>
      </c>
      <c r="O371" s="288"/>
      <c r="P371" s="289"/>
      <c r="Q371" s="289"/>
      <c r="R371" s="288"/>
      <c r="S371" s="289"/>
      <c r="T371" s="289"/>
    </row>
    <row r="372" spans="1:20" s="2" customFormat="1" ht="11.25">
      <c r="A372" s="306"/>
      <c r="B372" s="306"/>
      <c r="C372" s="306"/>
      <c r="D372" s="317"/>
      <c r="E372" s="328"/>
      <c r="F372" s="299"/>
      <c r="G372" s="326"/>
      <c r="H372" s="323"/>
      <c r="I372" s="320"/>
      <c r="J372" s="290"/>
      <c r="L372" s="287">
        <f>IF(OR(C372&lt;&gt;"",C372&lt;&gt;0),VLOOKUP(C372,Utenze!$A$7:$U$107,17,FALSE),0)</f>
        <v>0</v>
      </c>
      <c r="M372" s="287">
        <f>IF(OR(C372&lt;&gt;"",C372&lt;&gt;0),VLOOKUP(C372,Utenze!$A$7:$U$107,18,FALSE),0)</f>
        <v>0</v>
      </c>
      <c r="O372" s="288"/>
      <c r="P372" s="289"/>
      <c r="Q372" s="289"/>
      <c r="R372" s="288"/>
      <c r="S372" s="289"/>
      <c r="T372" s="289"/>
    </row>
    <row r="373" spans="1:20" s="2" customFormat="1" ht="11.25">
      <c r="A373" s="306"/>
      <c r="B373" s="306"/>
      <c r="C373" s="306"/>
      <c r="D373" s="317"/>
      <c r="E373" s="328"/>
      <c r="F373" s="299"/>
      <c r="G373" s="326"/>
      <c r="H373" s="323"/>
      <c r="I373" s="320"/>
      <c r="J373" s="290"/>
      <c r="L373" s="287">
        <f>IF(OR(C373&lt;&gt;"",C373&lt;&gt;0),VLOOKUP(C373,Utenze!$A$7:$U$107,17,FALSE),0)</f>
        <v>0</v>
      </c>
      <c r="M373" s="287">
        <f>IF(OR(C373&lt;&gt;"",C373&lt;&gt;0),VLOOKUP(C373,Utenze!$A$7:$U$107,18,FALSE),0)</f>
        <v>0</v>
      </c>
      <c r="O373" s="288"/>
      <c r="P373" s="289"/>
      <c r="Q373" s="289"/>
      <c r="R373" s="288"/>
      <c r="S373" s="289"/>
      <c r="T373" s="289"/>
    </row>
    <row r="374" spans="1:20" s="2" customFormat="1" ht="11.25">
      <c r="A374" s="306"/>
      <c r="B374" s="306"/>
      <c r="C374" s="306"/>
      <c r="D374" s="317"/>
      <c r="E374" s="328"/>
      <c r="F374" s="299"/>
      <c r="G374" s="326"/>
      <c r="H374" s="323"/>
      <c r="I374" s="320"/>
      <c r="J374" s="290"/>
      <c r="L374" s="287">
        <f>IF(OR(C374&lt;&gt;"",C374&lt;&gt;0),VLOOKUP(C374,Utenze!$A$7:$U$107,17,FALSE),0)</f>
        <v>0</v>
      </c>
      <c r="M374" s="287">
        <f>IF(OR(C374&lt;&gt;"",C374&lt;&gt;0),VLOOKUP(C374,Utenze!$A$7:$U$107,18,FALSE),0)</f>
        <v>0</v>
      </c>
      <c r="O374" s="288"/>
      <c r="P374" s="289"/>
      <c r="Q374" s="289"/>
      <c r="R374" s="288"/>
      <c r="S374" s="289"/>
      <c r="T374" s="289"/>
    </row>
    <row r="375" spans="1:20" s="2" customFormat="1" ht="11.25">
      <c r="A375" s="306"/>
      <c r="B375" s="306"/>
      <c r="C375" s="306"/>
      <c r="D375" s="317"/>
      <c r="E375" s="328"/>
      <c r="F375" s="299"/>
      <c r="G375" s="326"/>
      <c r="H375" s="323"/>
      <c r="I375" s="320"/>
      <c r="J375" s="290"/>
      <c r="L375" s="287">
        <f>IF(OR(C375&lt;&gt;"",C375&lt;&gt;0),VLOOKUP(C375,Utenze!$A$7:$U$107,17,FALSE),0)</f>
        <v>0</v>
      </c>
      <c r="M375" s="287">
        <f>IF(OR(C375&lt;&gt;"",C375&lt;&gt;0),VLOOKUP(C375,Utenze!$A$7:$U$107,18,FALSE),0)</f>
        <v>0</v>
      </c>
      <c r="O375" s="288"/>
      <c r="P375" s="289"/>
      <c r="Q375" s="289"/>
      <c r="R375" s="288"/>
      <c r="S375" s="289"/>
      <c r="T375" s="289"/>
    </row>
    <row r="376" spans="1:20" s="2" customFormat="1" ht="11.25">
      <c r="A376" s="306"/>
      <c r="B376" s="306"/>
      <c r="C376" s="306"/>
      <c r="D376" s="317"/>
      <c r="E376" s="328"/>
      <c r="F376" s="299"/>
      <c r="G376" s="326"/>
      <c r="H376" s="323"/>
      <c r="I376" s="320"/>
      <c r="J376" s="290"/>
      <c r="L376" s="287">
        <f>IF(OR(C376&lt;&gt;"",C376&lt;&gt;0),VLOOKUP(C376,Utenze!$A$7:$U$107,17,FALSE),0)</f>
        <v>0</v>
      </c>
      <c r="M376" s="287">
        <f>IF(OR(C376&lt;&gt;"",C376&lt;&gt;0),VLOOKUP(C376,Utenze!$A$7:$U$107,18,FALSE),0)</f>
        <v>0</v>
      </c>
      <c r="O376" s="288"/>
      <c r="P376" s="289"/>
      <c r="Q376" s="289"/>
      <c r="R376" s="288"/>
      <c r="S376" s="289"/>
      <c r="T376" s="289"/>
    </row>
    <row r="377" spans="1:20" s="2" customFormat="1" ht="11.25">
      <c r="A377" s="306"/>
      <c r="B377" s="306"/>
      <c r="C377" s="306"/>
      <c r="D377" s="317"/>
      <c r="E377" s="328"/>
      <c r="F377" s="299"/>
      <c r="G377" s="326"/>
      <c r="H377" s="323"/>
      <c r="I377" s="320"/>
      <c r="J377" s="290"/>
      <c r="L377" s="287">
        <f>IF(OR(C377&lt;&gt;"",C377&lt;&gt;0),VLOOKUP(C377,Utenze!$A$7:$U$107,17,FALSE),0)</f>
        <v>0</v>
      </c>
      <c r="M377" s="287">
        <f>IF(OR(C377&lt;&gt;"",C377&lt;&gt;0),VLOOKUP(C377,Utenze!$A$7:$U$107,18,FALSE),0)</f>
        <v>0</v>
      </c>
      <c r="O377" s="288"/>
      <c r="P377" s="289"/>
      <c r="Q377" s="289"/>
      <c r="R377" s="288"/>
      <c r="S377" s="289"/>
      <c r="T377" s="289"/>
    </row>
    <row r="378" spans="1:20" s="2" customFormat="1" ht="11.25">
      <c r="A378" s="306"/>
      <c r="B378" s="306"/>
      <c r="C378" s="306"/>
      <c r="D378" s="317"/>
      <c r="E378" s="328"/>
      <c r="F378" s="299"/>
      <c r="G378" s="326"/>
      <c r="H378" s="323"/>
      <c r="I378" s="320"/>
      <c r="J378" s="290"/>
      <c r="L378" s="287">
        <f>IF(OR(C378&lt;&gt;"",C378&lt;&gt;0),VLOOKUP(C378,Utenze!$A$7:$U$107,17,FALSE),0)</f>
        <v>0</v>
      </c>
      <c r="M378" s="287">
        <f>IF(OR(C378&lt;&gt;"",C378&lt;&gt;0),VLOOKUP(C378,Utenze!$A$7:$U$107,18,FALSE),0)</f>
        <v>0</v>
      </c>
      <c r="O378" s="288"/>
      <c r="P378" s="289"/>
      <c r="Q378" s="289"/>
      <c r="R378" s="288"/>
      <c r="S378" s="289"/>
      <c r="T378" s="289"/>
    </row>
    <row r="379" spans="1:20" s="2" customFormat="1" ht="11.25">
      <c r="A379" s="306"/>
      <c r="B379" s="306"/>
      <c r="C379" s="306"/>
      <c r="D379" s="317"/>
      <c r="E379" s="328"/>
      <c r="F379" s="299"/>
      <c r="G379" s="326"/>
      <c r="H379" s="323"/>
      <c r="I379" s="320"/>
      <c r="J379" s="290"/>
      <c r="L379" s="287">
        <f>IF(OR(C379&lt;&gt;"",C379&lt;&gt;0),VLOOKUP(C379,Utenze!$A$7:$U$107,17,FALSE),0)</f>
        <v>0</v>
      </c>
      <c r="M379" s="287">
        <f>IF(OR(C379&lt;&gt;"",C379&lt;&gt;0),VLOOKUP(C379,Utenze!$A$7:$U$107,18,FALSE),0)</f>
        <v>0</v>
      </c>
      <c r="O379" s="288"/>
      <c r="P379" s="289"/>
      <c r="Q379" s="289"/>
      <c r="R379" s="288"/>
      <c r="S379" s="289"/>
      <c r="T379" s="289"/>
    </row>
    <row r="380" spans="1:20" s="2" customFormat="1" ht="11.25">
      <c r="A380" s="306"/>
      <c r="B380" s="306"/>
      <c r="C380" s="306"/>
      <c r="D380" s="317"/>
      <c r="E380" s="328"/>
      <c r="F380" s="299"/>
      <c r="G380" s="326"/>
      <c r="H380" s="323"/>
      <c r="I380" s="320"/>
      <c r="J380" s="290"/>
      <c r="L380" s="287">
        <f>IF(OR(C380&lt;&gt;"",C380&lt;&gt;0),VLOOKUP(C380,Utenze!$A$7:$U$107,17,FALSE),0)</f>
        <v>0</v>
      </c>
      <c r="M380" s="287">
        <f>IF(OR(C380&lt;&gt;"",C380&lt;&gt;0),VLOOKUP(C380,Utenze!$A$7:$U$107,18,FALSE),0)</f>
        <v>0</v>
      </c>
      <c r="O380" s="288"/>
      <c r="P380" s="289"/>
      <c r="Q380" s="289"/>
      <c r="R380" s="288"/>
      <c r="S380" s="289"/>
      <c r="T380" s="289"/>
    </row>
    <row r="381" spans="1:20" s="2" customFormat="1" ht="11.25">
      <c r="A381" s="306"/>
      <c r="B381" s="306"/>
      <c r="C381" s="306"/>
      <c r="D381" s="317"/>
      <c r="E381" s="328"/>
      <c r="F381" s="299"/>
      <c r="G381" s="326"/>
      <c r="H381" s="323"/>
      <c r="I381" s="320"/>
      <c r="J381" s="290"/>
      <c r="L381" s="287">
        <f>IF(OR(C381&lt;&gt;"",C381&lt;&gt;0),VLOOKUP(C381,Utenze!$A$7:$U$107,17,FALSE),0)</f>
        <v>0</v>
      </c>
      <c r="M381" s="287">
        <f>IF(OR(C381&lt;&gt;"",C381&lt;&gt;0),VLOOKUP(C381,Utenze!$A$7:$U$107,18,FALSE),0)</f>
        <v>0</v>
      </c>
      <c r="O381" s="288"/>
      <c r="P381" s="289"/>
      <c r="Q381" s="289"/>
      <c r="R381" s="288"/>
      <c r="S381" s="289"/>
      <c r="T381" s="289"/>
    </row>
    <row r="382" spans="1:20" s="2" customFormat="1" ht="11.25">
      <c r="A382" s="306"/>
      <c r="B382" s="306"/>
      <c r="C382" s="306"/>
      <c r="D382" s="317"/>
      <c r="E382" s="328"/>
      <c r="F382" s="299"/>
      <c r="G382" s="326"/>
      <c r="H382" s="323"/>
      <c r="I382" s="320"/>
      <c r="J382" s="290"/>
      <c r="L382" s="287">
        <f>IF(OR(C382&lt;&gt;"",C382&lt;&gt;0),VLOOKUP(C382,Utenze!$A$7:$U$107,17,FALSE),0)</f>
        <v>0</v>
      </c>
      <c r="M382" s="287">
        <f>IF(OR(C382&lt;&gt;"",C382&lt;&gt;0),VLOOKUP(C382,Utenze!$A$7:$U$107,18,FALSE),0)</f>
        <v>0</v>
      </c>
      <c r="O382" s="288"/>
      <c r="P382" s="289"/>
      <c r="Q382" s="289"/>
      <c r="R382" s="288"/>
      <c r="S382" s="289"/>
      <c r="T382" s="289"/>
    </row>
    <row r="383" spans="1:20" s="2" customFormat="1" ht="11.25">
      <c r="A383" s="306"/>
      <c r="B383" s="306"/>
      <c r="C383" s="306"/>
      <c r="D383" s="317"/>
      <c r="E383" s="328"/>
      <c r="F383" s="299"/>
      <c r="G383" s="326"/>
      <c r="H383" s="323"/>
      <c r="I383" s="320"/>
      <c r="J383" s="290"/>
      <c r="L383" s="287">
        <f>IF(OR(C383&lt;&gt;"",C383&lt;&gt;0),VLOOKUP(C383,Utenze!$A$7:$U$107,17,FALSE),0)</f>
        <v>0</v>
      </c>
      <c r="M383" s="287">
        <f>IF(OR(C383&lt;&gt;"",C383&lt;&gt;0),VLOOKUP(C383,Utenze!$A$7:$U$107,18,FALSE),0)</f>
        <v>0</v>
      </c>
      <c r="O383" s="288"/>
      <c r="P383" s="289"/>
      <c r="Q383" s="289"/>
      <c r="R383" s="288"/>
      <c r="S383" s="289"/>
      <c r="T383" s="289"/>
    </row>
    <row r="384" spans="1:20" s="2" customFormat="1" ht="11.25">
      <c r="A384" s="306"/>
      <c r="B384" s="306"/>
      <c r="C384" s="306"/>
      <c r="D384" s="317"/>
      <c r="E384" s="328"/>
      <c r="F384" s="299"/>
      <c r="G384" s="326"/>
      <c r="H384" s="323"/>
      <c r="I384" s="320"/>
      <c r="J384" s="290"/>
      <c r="L384" s="287">
        <f>IF(OR(C384&lt;&gt;"",C384&lt;&gt;0),VLOOKUP(C384,Utenze!$A$7:$U$107,17,FALSE),0)</f>
        <v>0</v>
      </c>
      <c r="M384" s="287">
        <f>IF(OR(C384&lt;&gt;"",C384&lt;&gt;0),VLOOKUP(C384,Utenze!$A$7:$U$107,18,FALSE),0)</f>
        <v>0</v>
      </c>
      <c r="O384" s="288"/>
      <c r="P384" s="289"/>
      <c r="Q384" s="289"/>
      <c r="R384" s="288"/>
      <c r="S384" s="289"/>
      <c r="T384" s="289"/>
    </row>
    <row r="385" spans="1:20" s="2" customFormat="1" ht="11.25">
      <c r="A385" s="306"/>
      <c r="B385" s="306"/>
      <c r="C385" s="306"/>
      <c r="D385" s="317"/>
      <c r="E385" s="328"/>
      <c r="F385" s="299"/>
      <c r="G385" s="326"/>
      <c r="H385" s="323"/>
      <c r="I385" s="320"/>
      <c r="J385" s="290"/>
      <c r="L385" s="287">
        <f>IF(OR(C385&lt;&gt;"",C385&lt;&gt;0),VLOOKUP(C385,Utenze!$A$7:$U$107,17,FALSE),0)</f>
        <v>0</v>
      </c>
      <c r="M385" s="287">
        <f>IF(OR(C385&lt;&gt;"",C385&lt;&gt;0),VLOOKUP(C385,Utenze!$A$7:$U$107,18,FALSE),0)</f>
        <v>0</v>
      </c>
      <c r="O385" s="288"/>
      <c r="P385" s="289"/>
      <c r="Q385" s="289"/>
      <c r="R385" s="288"/>
      <c r="S385" s="289"/>
      <c r="T385" s="289"/>
    </row>
    <row r="386" spans="1:20" s="2" customFormat="1" ht="11.25">
      <c r="A386" s="306"/>
      <c r="B386" s="306"/>
      <c r="C386" s="306"/>
      <c r="D386" s="317"/>
      <c r="E386" s="328"/>
      <c r="F386" s="299"/>
      <c r="G386" s="326"/>
      <c r="H386" s="323"/>
      <c r="I386" s="320"/>
      <c r="J386" s="290"/>
      <c r="L386" s="287">
        <f>IF(OR(C386&lt;&gt;"",C386&lt;&gt;0),VLOOKUP(C386,Utenze!$A$7:$U$107,17,FALSE),0)</f>
        <v>0</v>
      </c>
      <c r="M386" s="287">
        <f>IF(OR(C386&lt;&gt;"",C386&lt;&gt;0),VLOOKUP(C386,Utenze!$A$7:$U$107,18,FALSE),0)</f>
        <v>0</v>
      </c>
      <c r="O386" s="288"/>
      <c r="P386" s="289"/>
      <c r="Q386" s="289"/>
      <c r="R386" s="288"/>
      <c r="S386" s="289"/>
      <c r="T386" s="289"/>
    </row>
    <row r="387" spans="1:20" s="2" customFormat="1" ht="11.25">
      <c r="A387" s="306"/>
      <c r="B387" s="306"/>
      <c r="C387" s="306"/>
      <c r="D387" s="317"/>
      <c r="E387" s="328"/>
      <c r="F387" s="299"/>
      <c r="G387" s="326"/>
      <c r="H387" s="323"/>
      <c r="I387" s="320"/>
      <c r="J387" s="290"/>
      <c r="L387" s="287">
        <f>IF(OR(C387&lt;&gt;"",C387&lt;&gt;0),VLOOKUP(C387,Utenze!$A$7:$U$107,17,FALSE),0)</f>
        <v>0</v>
      </c>
      <c r="M387" s="287">
        <f>IF(OR(C387&lt;&gt;"",C387&lt;&gt;0),VLOOKUP(C387,Utenze!$A$7:$U$107,18,FALSE),0)</f>
        <v>0</v>
      </c>
      <c r="O387" s="288"/>
      <c r="P387" s="289"/>
      <c r="Q387" s="289"/>
      <c r="R387" s="288"/>
      <c r="S387" s="289"/>
      <c r="T387" s="289"/>
    </row>
    <row r="388" spans="1:20" s="2" customFormat="1" ht="11.25">
      <c r="A388" s="306"/>
      <c r="B388" s="306"/>
      <c r="C388" s="306"/>
      <c r="D388" s="317"/>
      <c r="E388" s="328"/>
      <c r="F388" s="299"/>
      <c r="G388" s="326"/>
      <c r="H388" s="323"/>
      <c r="I388" s="320"/>
      <c r="J388" s="290"/>
      <c r="L388" s="287">
        <f>IF(OR(C388&lt;&gt;"",C388&lt;&gt;0),VLOOKUP(C388,Utenze!$A$7:$U$107,17,FALSE),0)</f>
        <v>0</v>
      </c>
      <c r="M388" s="287">
        <f>IF(OR(C388&lt;&gt;"",C388&lt;&gt;0),VLOOKUP(C388,Utenze!$A$7:$U$107,18,FALSE),0)</f>
        <v>0</v>
      </c>
      <c r="O388" s="288"/>
      <c r="P388" s="289"/>
      <c r="Q388" s="289"/>
      <c r="R388" s="288"/>
      <c r="S388" s="289"/>
      <c r="T388" s="289"/>
    </row>
    <row r="389" spans="1:20" s="2" customFormat="1" ht="11.25">
      <c r="A389" s="306"/>
      <c r="B389" s="306"/>
      <c r="C389" s="306"/>
      <c r="D389" s="317"/>
      <c r="E389" s="328"/>
      <c r="F389" s="299"/>
      <c r="G389" s="326"/>
      <c r="H389" s="323"/>
      <c r="I389" s="320"/>
      <c r="J389" s="290"/>
      <c r="L389" s="287">
        <f>IF(OR(C389&lt;&gt;"",C389&lt;&gt;0),VLOOKUP(C389,Utenze!$A$7:$U$107,17,FALSE),0)</f>
        <v>0</v>
      </c>
      <c r="M389" s="287">
        <f>IF(OR(C389&lt;&gt;"",C389&lt;&gt;0),VLOOKUP(C389,Utenze!$A$7:$U$107,18,FALSE),0)</f>
        <v>0</v>
      </c>
      <c r="O389" s="288"/>
      <c r="P389" s="289"/>
      <c r="Q389" s="289"/>
      <c r="R389" s="288"/>
      <c r="S389" s="289"/>
      <c r="T389" s="289"/>
    </row>
    <row r="390" spans="1:20" s="2" customFormat="1" ht="11.25">
      <c r="A390" s="306"/>
      <c r="B390" s="306"/>
      <c r="C390" s="306"/>
      <c r="D390" s="317"/>
      <c r="E390" s="328"/>
      <c r="F390" s="299"/>
      <c r="G390" s="326"/>
      <c r="H390" s="323"/>
      <c r="I390" s="320"/>
      <c r="J390" s="290"/>
      <c r="L390" s="287">
        <f>IF(OR(C390&lt;&gt;"",C390&lt;&gt;0),VLOOKUP(C390,Utenze!$A$7:$U$107,17,FALSE),0)</f>
        <v>0</v>
      </c>
      <c r="M390" s="287">
        <f>IF(OR(C390&lt;&gt;"",C390&lt;&gt;0),VLOOKUP(C390,Utenze!$A$7:$U$107,18,FALSE),0)</f>
        <v>0</v>
      </c>
      <c r="O390" s="288"/>
      <c r="P390" s="289"/>
      <c r="Q390" s="289"/>
      <c r="R390" s="288"/>
      <c r="S390" s="289"/>
      <c r="T390" s="289"/>
    </row>
    <row r="391" spans="1:20" s="2" customFormat="1" ht="11.25">
      <c r="A391" s="306"/>
      <c r="B391" s="306"/>
      <c r="C391" s="306"/>
      <c r="D391" s="317"/>
      <c r="E391" s="328"/>
      <c r="F391" s="299"/>
      <c r="G391" s="326"/>
      <c r="H391" s="323"/>
      <c r="I391" s="320"/>
      <c r="J391" s="290"/>
      <c r="L391" s="287">
        <f>IF(OR(C391&lt;&gt;"",C391&lt;&gt;0),VLOOKUP(C391,Utenze!$A$7:$U$107,17,FALSE),0)</f>
        <v>0</v>
      </c>
      <c r="M391" s="287">
        <f>IF(OR(C391&lt;&gt;"",C391&lt;&gt;0),VLOOKUP(C391,Utenze!$A$7:$U$107,18,FALSE),0)</f>
        <v>0</v>
      </c>
      <c r="O391" s="288"/>
      <c r="P391" s="289"/>
      <c r="Q391" s="289"/>
      <c r="R391" s="288"/>
      <c r="S391" s="289"/>
      <c r="T391" s="289"/>
    </row>
    <row r="392" spans="1:20" s="2" customFormat="1" ht="11.25">
      <c r="A392" s="306"/>
      <c r="B392" s="306"/>
      <c r="C392" s="306"/>
      <c r="D392" s="317"/>
      <c r="E392" s="328"/>
      <c r="F392" s="299"/>
      <c r="G392" s="326"/>
      <c r="H392" s="323"/>
      <c r="I392" s="320"/>
      <c r="J392" s="290"/>
      <c r="L392" s="287">
        <f>IF(OR(C392&lt;&gt;"",C392&lt;&gt;0),VLOOKUP(C392,Utenze!$A$7:$U$107,17,FALSE),0)</f>
        <v>0</v>
      </c>
      <c r="M392" s="287">
        <f>IF(OR(C392&lt;&gt;"",C392&lt;&gt;0),VLOOKUP(C392,Utenze!$A$7:$U$107,18,FALSE),0)</f>
        <v>0</v>
      </c>
      <c r="O392" s="288"/>
      <c r="P392" s="289"/>
      <c r="Q392" s="289"/>
      <c r="R392" s="288"/>
      <c r="S392" s="289"/>
      <c r="T392" s="289"/>
    </row>
    <row r="393" spans="1:20" s="2" customFormat="1" ht="11.25">
      <c r="A393" s="306"/>
      <c r="B393" s="306"/>
      <c r="C393" s="306"/>
      <c r="D393" s="317"/>
      <c r="E393" s="328"/>
      <c r="F393" s="299"/>
      <c r="G393" s="326"/>
      <c r="H393" s="323"/>
      <c r="I393" s="320"/>
      <c r="J393" s="290"/>
      <c r="L393" s="287">
        <f>IF(OR(C393&lt;&gt;"",C393&lt;&gt;0),VLOOKUP(C393,Utenze!$A$7:$U$107,17,FALSE),0)</f>
        <v>0</v>
      </c>
      <c r="M393" s="287">
        <f>IF(OR(C393&lt;&gt;"",C393&lt;&gt;0),VLOOKUP(C393,Utenze!$A$7:$U$107,18,FALSE),0)</f>
        <v>0</v>
      </c>
      <c r="O393" s="288"/>
      <c r="P393" s="289"/>
      <c r="Q393" s="289"/>
      <c r="R393" s="288"/>
      <c r="S393" s="289"/>
      <c r="T393" s="289"/>
    </row>
    <row r="394" spans="1:20" s="2" customFormat="1" ht="11.25">
      <c r="A394" s="306"/>
      <c r="B394" s="306"/>
      <c r="C394" s="306"/>
      <c r="D394" s="317"/>
      <c r="E394" s="328"/>
      <c r="F394" s="299"/>
      <c r="G394" s="326"/>
      <c r="H394" s="323"/>
      <c r="I394" s="320"/>
      <c r="J394" s="290"/>
      <c r="L394" s="287">
        <f>IF(OR(C394&lt;&gt;"",C394&lt;&gt;0),VLOOKUP(C394,Utenze!$A$7:$U$107,17,FALSE),0)</f>
        <v>0</v>
      </c>
      <c r="M394" s="287">
        <f>IF(OR(C394&lt;&gt;"",C394&lt;&gt;0),VLOOKUP(C394,Utenze!$A$7:$U$107,18,FALSE),0)</f>
        <v>0</v>
      </c>
      <c r="O394" s="288"/>
      <c r="P394" s="289"/>
      <c r="Q394" s="289"/>
      <c r="R394" s="288"/>
      <c r="S394" s="289"/>
      <c r="T394" s="289"/>
    </row>
    <row r="395" spans="1:20" s="2" customFormat="1" ht="11.25">
      <c r="A395" s="306"/>
      <c r="B395" s="306"/>
      <c r="C395" s="306"/>
      <c r="D395" s="317"/>
      <c r="E395" s="328"/>
      <c r="F395" s="299"/>
      <c r="G395" s="326"/>
      <c r="H395" s="323"/>
      <c r="I395" s="320"/>
      <c r="J395" s="290"/>
      <c r="L395" s="287">
        <f>IF(OR(C395&lt;&gt;"",C395&lt;&gt;0),VLOOKUP(C395,Utenze!$A$7:$U$107,17,FALSE),0)</f>
        <v>0</v>
      </c>
      <c r="M395" s="287">
        <f>IF(OR(C395&lt;&gt;"",C395&lt;&gt;0),VLOOKUP(C395,Utenze!$A$7:$U$107,18,FALSE),0)</f>
        <v>0</v>
      </c>
      <c r="O395" s="288"/>
      <c r="P395" s="289"/>
      <c r="Q395" s="289"/>
      <c r="R395" s="288"/>
      <c r="S395" s="289"/>
      <c r="T395" s="289"/>
    </row>
    <row r="396" spans="1:20" s="2" customFormat="1" ht="11.25">
      <c r="A396" s="306"/>
      <c r="B396" s="306"/>
      <c r="C396" s="306"/>
      <c r="D396" s="317"/>
      <c r="E396" s="328"/>
      <c r="F396" s="299"/>
      <c r="G396" s="326"/>
      <c r="H396" s="323"/>
      <c r="I396" s="320"/>
      <c r="J396" s="290"/>
      <c r="L396" s="287">
        <f>IF(OR(C396&lt;&gt;"",C396&lt;&gt;0),VLOOKUP(C396,Utenze!$A$7:$U$107,17,FALSE),0)</f>
        <v>0</v>
      </c>
      <c r="M396" s="287">
        <f>IF(OR(C396&lt;&gt;"",C396&lt;&gt;0),VLOOKUP(C396,Utenze!$A$7:$U$107,18,FALSE),0)</f>
        <v>0</v>
      </c>
      <c r="O396" s="288"/>
      <c r="P396" s="289"/>
      <c r="Q396" s="289"/>
      <c r="R396" s="288"/>
      <c r="S396" s="289"/>
      <c r="T396" s="289"/>
    </row>
    <row r="397" spans="1:20" s="2" customFormat="1" ht="11.25">
      <c r="A397" s="306"/>
      <c r="B397" s="306"/>
      <c r="C397" s="306"/>
      <c r="D397" s="317"/>
      <c r="E397" s="328"/>
      <c r="F397" s="299"/>
      <c r="G397" s="326"/>
      <c r="H397" s="323"/>
      <c r="I397" s="320"/>
      <c r="J397" s="290"/>
      <c r="L397" s="287">
        <f>IF(OR(C397&lt;&gt;"",C397&lt;&gt;0),VLOOKUP(C397,Utenze!$A$7:$U$107,17,FALSE),0)</f>
        <v>0</v>
      </c>
      <c r="M397" s="287">
        <f>IF(OR(C397&lt;&gt;"",C397&lt;&gt;0),VLOOKUP(C397,Utenze!$A$7:$U$107,18,FALSE),0)</f>
        <v>0</v>
      </c>
      <c r="O397" s="288"/>
      <c r="P397" s="289"/>
      <c r="Q397" s="289"/>
      <c r="R397" s="288"/>
      <c r="S397" s="289"/>
      <c r="T397" s="289"/>
    </row>
    <row r="398" spans="1:20" s="2" customFormat="1" ht="11.25">
      <c r="A398" s="306"/>
      <c r="B398" s="306"/>
      <c r="C398" s="306"/>
      <c r="D398" s="317"/>
      <c r="E398" s="328"/>
      <c r="F398" s="299"/>
      <c r="G398" s="326"/>
      <c r="H398" s="323"/>
      <c r="I398" s="320"/>
      <c r="J398" s="290"/>
      <c r="L398" s="287">
        <f>IF(OR(C398&lt;&gt;"",C398&lt;&gt;0),VLOOKUP(C398,Utenze!$A$7:$U$107,17,FALSE),0)</f>
        <v>0</v>
      </c>
      <c r="M398" s="287">
        <f>IF(OR(C398&lt;&gt;"",C398&lt;&gt;0),VLOOKUP(C398,Utenze!$A$7:$U$107,18,FALSE),0)</f>
        <v>0</v>
      </c>
      <c r="O398" s="288"/>
      <c r="P398" s="289"/>
      <c r="Q398" s="289"/>
      <c r="R398" s="288"/>
      <c r="S398" s="289"/>
      <c r="T398" s="289"/>
    </row>
    <row r="399" spans="1:20" s="2" customFormat="1" ht="11.25">
      <c r="A399" s="306"/>
      <c r="B399" s="306"/>
      <c r="C399" s="306"/>
      <c r="D399" s="317"/>
      <c r="E399" s="328"/>
      <c r="F399" s="299"/>
      <c r="G399" s="326"/>
      <c r="H399" s="323"/>
      <c r="I399" s="320"/>
      <c r="J399" s="290"/>
      <c r="L399" s="287">
        <f>IF(OR(C399&lt;&gt;"",C399&lt;&gt;0),VLOOKUP(C399,Utenze!$A$7:$U$107,17,FALSE),0)</f>
        <v>0</v>
      </c>
      <c r="M399" s="287">
        <f>IF(OR(C399&lt;&gt;"",C399&lt;&gt;0),VLOOKUP(C399,Utenze!$A$7:$U$107,18,FALSE),0)</f>
        <v>0</v>
      </c>
      <c r="O399" s="288"/>
      <c r="P399" s="289"/>
      <c r="Q399" s="289"/>
      <c r="R399" s="288"/>
      <c r="S399" s="289"/>
      <c r="T399" s="289"/>
    </row>
    <row r="400" spans="1:20" s="2" customFormat="1" ht="11.25">
      <c r="A400" s="306"/>
      <c r="B400" s="306"/>
      <c r="C400" s="306"/>
      <c r="D400" s="317"/>
      <c r="E400" s="328"/>
      <c r="F400" s="299"/>
      <c r="G400" s="326"/>
      <c r="H400" s="323"/>
      <c r="I400" s="320"/>
      <c r="J400" s="290"/>
      <c r="L400" s="287">
        <f>IF(OR(C400&lt;&gt;"",C400&lt;&gt;0),VLOOKUP(C400,Utenze!$A$7:$U$107,17,FALSE),0)</f>
        <v>0</v>
      </c>
      <c r="M400" s="287">
        <f>IF(OR(C400&lt;&gt;"",C400&lt;&gt;0),VLOOKUP(C400,Utenze!$A$7:$U$107,18,FALSE),0)</f>
        <v>0</v>
      </c>
      <c r="O400" s="288"/>
      <c r="P400" s="289"/>
      <c r="Q400" s="289"/>
      <c r="R400" s="288"/>
      <c r="S400" s="289"/>
      <c r="T400" s="289"/>
    </row>
    <row r="401" spans="1:20" s="2" customFormat="1" ht="11.25">
      <c r="A401" s="306"/>
      <c r="B401" s="306"/>
      <c r="C401" s="306"/>
      <c r="D401" s="317"/>
      <c r="E401" s="328"/>
      <c r="F401" s="299"/>
      <c r="G401" s="326"/>
      <c r="H401" s="323"/>
      <c r="I401" s="320"/>
      <c r="J401" s="290"/>
      <c r="L401" s="287">
        <f>IF(OR(C401&lt;&gt;"",C401&lt;&gt;0),VLOOKUP(C401,Utenze!$A$7:$U$107,17,FALSE),0)</f>
        <v>0</v>
      </c>
      <c r="M401" s="287">
        <f>IF(OR(C401&lt;&gt;"",C401&lt;&gt;0),VLOOKUP(C401,Utenze!$A$7:$U$107,18,FALSE),0)</f>
        <v>0</v>
      </c>
      <c r="O401" s="288"/>
      <c r="P401" s="289"/>
      <c r="Q401" s="289"/>
      <c r="R401" s="288"/>
      <c r="S401" s="289"/>
      <c r="T401" s="289"/>
    </row>
    <row r="402" spans="1:20" s="2" customFormat="1" ht="11.25">
      <c r="A402" s="306"/>
      <c r="B402" s="306"/>
      <c r="C402" s="306"/>
      <c r="D402" s="317"/>
      <c r="E402" s="328"/>
      <c r="F402" s="299"/>
      <c r="G402" s="326"/>
      <c r="H402" s="323"/>
      <c r="I402" s="320"/>
      <c r="J402" s="290"/>
      <c r="L402" s="287">
        <f>IF(OR(C402&lt;&gt;"",C402&lt;&gt;0),VLOOKUP(C402,Utenze!$A$7:$U$107,17,FALSE),0)</f>
        <v>0</v>
      </c>
      <c r="M402" s="287">
        <f>IF(OR(C402&lt;&gt;"",C402&lt;&gt;0),VLOOKUP(C402,Utenze!$A$7:$U$107,18,FALSE),0)</f>
        <v>0</v>
      </c>
      <c r="O402" s="288"/>
      <c r="P402" s="289"/>
      <c r="Q402" s="289"/>
      <c r="R402" s="288"/>
      <c r="S402" s="289"/>
      <c r="T402" s="289"/>
    </row>
    <row r="403" spans="1:20" s="2" customFormat="1" ht="11.25">
      <c r="A403" s="306"/>
      <c r="B403" s="306"/>
      <c r="C403" s="306"/>
      <c r="D403" s="317"/>
      <c r="E403" s="328"/>
      <c r="F403" s="299"/>
      <c r="G403" s="326"/>
      <c r="H403" s="323"/>
      <c r="I403" s="320"/>
      <c r="J403" s="290"/>
      <c r="L403" s="287">
        <f>IF(OR(C403&lt;&gt;"",C403&lt;&gt;0),VLOOKUP(C403,Utenze!$A$7:$U$107,17,FALSE),0)</f>
        <v>0</v>
      </c>
      <c r="M403" s="287">
        <f>IF(OR(C403&lt;&gt;"",C403&lt;&gt;0),VLOOKUP(C403,Utenze!$A$7:$U$107,18,FALSE),0)</f>
        <v>0</v>
      </c>
      <c r="O403" s="288"/>
      <c r="P403" s="289"/>
      <c r="Q403" s="289"/>
      <c r="R403" s="288"/>
      <c r="S403" s="289"/>
      <c r="T403" s="289"/>
    </row>
    <row r="404" spans="1:20" s="2" customFormat="1" ht="11.25">
      <c r="A404" s="306"/>
      <c r="B404" s="306"/>
      <c r="C404" s="306"/>
      <c r="D404" s="317"/>
      <c r="E404" s="328"/>
      <c r="F404" s="299"/>
      <c r="G404" s="326"/>
      <c r="H404" s="323"/>
      <c r="I404" s="320"/>
      <c r="J404" s="290"/>
      <c r="L404" s="287">
        <f>IF(OR(C404&lt;&gt;"",C404&lt;&gt;0),VLOOKUP(C404,Utenze!$A$7:$U$107,17,FALSE),0)</f>
        <v>0</v>
      </c>
      <c r="M404" s="287">
        <f>IF(OR(C404&lt;&gt;"",C404&lt;&gt;0),VLOOKUP(C404,Utenze!$A$7:$U$107,18,FALSE),0)</f>
        <v>0</v>
      </c>
      <c r="O404" s="288"/>
      <c r="P404" s="289"/>
      <c r="Q404" s="289"/>
      <c r="R404" s="288"/>
      <c r="S404" s="289"/>
      <c r="T404" s="289"/>
    </row>
    <row r="405" spans="1:20" s="2" customFormat="1" ht="11.25">
      <c r="A405" s="306"/>
      <c r="B405" s="306"/>
      <c r="C405" s="306"/>
      <c r="D405" s="317"/>
      <c r="E405" s="328"/>
      <c r="F405" s="299"/>
      <c r="G405" s="326"/>
      <c r="H405" s="323"/>
      <c r="I405" s="320"/>
      <c r="J405" s="290"/>
      <c r="L405" s="287">
        <f>IF(OR(C405&lt;&gt;"",C405&lt;&gt;0),VLOOKUP(C405,Utenze!$A$7:$U$107,17,FALSE),0)</f>
        <v>0</v>
      </c>
      <c r="M405" s="287">
        <f>IF(OR(C405&lt;&gt;"",C405&lt;&gt;0),VLOOKUP(C405,Utenze!$A$7:$U$107,18,FALSE),0)</f>
        <v>0</v>
      </c>
      <c r="O405" s="288"/>
      <c r="P405" s="289"/>
      <c r="Q405" s="289"/>
      <c r="R405" s="288"/>
      <c r="S405" s="289"/>
      <c r="T405" s="289"/>
    </row>
    <row r="406" spans="1:20" s="2" customFormat="1" ht="11.25">
      <c r="A406" s="306"/>
      <c r="B406" s="306"/>
      <c r="C406" s="306"/>
      <c r="D406" s="317"/>
      <c r="E406" s="328"/>
      <c r="F406" s="299"/>
      <c r="G406" s="326"/>
      <c r="H406" s="323"/>
      <c r="I406" s="320"/>
      <c r="J406" s="290"/>
      <c r="L406" s="287">
        <f>IF(OR(C406&lt;&gt;"",C406&lt;&gt;0),VLOOKUP(C406,Utenze!$A$7:$U$107,17,FALSE),0)</f>
        <v>0</v>
      </c>
      <c r="M406" s="287">
        <f>IF(OR(C406&lt;&gt;"",C406&lt;&gt;0),VLOOKUP(C406,Utenze!$A$7:$U$107,18,FALSE),0)</f>
        <v>0</v>
      </c>
      <c r="O406" s="288"/>
      <c r="P406" s="289"/>
      <c r="Q406" s="289"/>
      <c r="R406" s="288"/>
      <c r="S406" s="289"/>
      <c r="T406" s="289"/>
    </row>
    <row r="407" spans="1:20" s="2" customFormat="1" ht="11.25">
      <c r="A407" s="306"/>
      <c r="B407" s="306"/>
      <c r="C407" s="306"/>
      <c r="D407" s="317"/>
      <c r="E407" s="328"/>
      <c r="F407" s="299"/>
      <c r="G407" s="326"/>
      <c r="H407" s="323"/>
      <c r="I407" s="320"/>
      <c r="J407" s="290"/>
      <c r="L407" s="287">
        <f>IF(OR(C407&lt;&gt;"",C407&lt;&gt;0),VLOOKUP(C407,Utenze!$A$7:$U$107,17,FALSE),0)</f>
        <v>0</v>
      </c>
      <c r="M407" s="287">
        <f>IF(OR(C407&lt;&gt;"",C407&lt;&gt;0),VLOOKUP(C407,Utenze!$A$7:$U$107,18,FALSE),0)</f>
        <v>0</v>
      </c>
      <c r="O407" s="288"/>
      <c r="P407" s="289"/>
      <c r="Q407" s="289"/>
      <c r="R407" s="288"/>
      <c r="S407" s="289"/>
      <c r="T407" s="289"/>
    </row>
    <row r="408" spans="1:20" s="2" customFormat="1" ht="11.25">
      <c r="A408" s="306"/>
      <c r="B408" s="306"/>
      <c r="C408" s="306"/>
      <c r="D408" s="317"/>
      <c r="E408" s="328"/>
      <c r="F408" s="299"/>
      <c r="G408" s="326"/>
      <c r="H408" s="323"/>
      <c r="I408" s="320"/>
      <c r="J408" s="290"/>
      <c r="L408" s="287">
        <f>IF(OR(C408&lt;&gt;"",C408&lt;&gt;0),VLOOKUP(C408,Utenze!$A$7:$U$107,17,FALSE),0)</f>
        <v>0</v>
      </c>
      <c r="M408" s="287">
        <f>IF(OR(C408&lt;&gt;"",C408&lt;&gt;0),VLOOKUP(C408,Utenze!$A$7:$U$107,18,FALSE),0)</f>
        <v>0</v>
      </c>
      <c r="O408" s="288"/>
      <c r="P408" s="289"/>
      <c r="Q408" s="289"/>
      <c r="R408" s="288"/>
      <c r="S408" s="289"/>
      <c r="T408" s="289"/>
    </row>
    <row r="409" spans="1:20" s="2" customFormat="1" ht="11.25">
      <c r="A409" s="306"/>
      <c r="B409" s="306"/>
      <c r="C409" s="306"/>
      <c r="D409" s="317"/>
      <c r="E409" s="328"/>
      <c r="F409" s="299"/>
      <c r="G409" s="326"/>
      <c r="H409" s="323"/>
      <c r="I409" s="320"/>
      <c r="J409" s="290"/>
      <c r="L409" s="287">
        <f>IF(OR(C409&lt;&gt;"",C409&lt;&gt;0),VLOOKUP(C409,Utenze!$A$7:$U$107,17,FALSE),0)</f>
        <v>0</v>
      </c>
      <c r="M409" s="287">
        <f>IF(OR(C409&lt;&gt;"",C409&lt;&gt;0),VLOOKUP(C409,Utenze!$A$7:$U$107,18,FALSE),0)</f>
        <v>0</v>
      </c>
      <c r="O409" s="288"/>
      <c r="P409" s="289"/>
      <c r="Q409" s="289"/>
      <c r="R409" s="288"/>
      <c r="S409" s="289"/>
      <c r="T409" s="289"/>
    </row>
    <row r="410" spans="1:20" s="2" customFormat="1" ht="11.25">
      <c r="A410" s="306"/>
      <c r="B410" s="306"/>
      <c r="C410" s="306"/>
      <c r="D410" s="317"/>
      <c r="E410" s="328"/>
      <c r="F410" s="299"/>
      <c r="G410" s="326"/>
      <c r="H410" s="323"/>
      <c r="I410" s="320"/>
      <c r="J410" s="290"/>
      <c r="L410" s="287">
        <f>IF(OR(C410&lt;&gt;"",C410&lt;&gt;0),VLOOKUP(C410,Utenze!$A$7:$U$107,17,FALSE),0)</f>
        <v>0</v>
      </c>
      <c r="M410" s="287">
        <f>IF(OR(C410&lt;&gt;"",C410&lt;&gt;0),VLOOKUP(C410,Utenze!$A$7:$U$107,18,FALSE),0)</f>
        <v>0</v>
      </c>
      <c r="O410" s="288"/>
      <c r="P410" s="289"/>
      <c r="Q410" s="289"/>
      <c r="R410" s="288"/>
      <c r="S410" s="289"/>
      <c r="T410" s="289"/>
    </row>
    <row r="411" spans="1:20" s="2" customFormat="1" ht="11.25">
      <c r="A411" s="306"/>
      <c r="B411" s="306"/>
      <c r="C411" s="306"/>
      <c r="D411" s="317"/>
      <c r="E411" s="328"/>
      <c r="F411" s="299"/>
      <c r="G411" s="326"/>
      <c r="H411" s="323"/>
      <c r="I411" s="320"/>
      <c r="J411" s="290"/>
      <c r="L411" s="287">
        <f>IF(OR(C411&lt;&gt;"",C411&lt;&gt;0),VLOOKUP(C411,Utenze!$A$7:$U$107,17,FALSE),0)</f>
        <v>0</v>
      </c>
      <c r="M411" s="287">
        <f>IF(OR(C411&lt;&gt;"",C411&lt;&gt;0),VLOOKUP(C411,Utenze!$A$7:$U$107,18,FALSE),0)</f>
        <v>0</v>
      </c>
      <c r="O411" s="288"/>
      <c r="P411" s="289"/>
      <c r="Q411" s="289"/>
      <c r="R411" s="288"/>
      <c r="S411" s="289"/>
      <c r="T411" s="289"/>
    </row>
    <row r="412" spans="1:20" s="2" customFormat="1" ht="11.25">
      <c r="A412" s="306"/>
      <c r="B412" s="306"/>
      <c r="C412" s="306"/>
      <c r="D412" s="317"/>
      <c r="E412" s="328"/>
      <c r="F412" s="299"/>
      <c r="G412" s="326"/>
      <c r="H412" s="323"/>
      <c r="I412" s="320"/>
      <c r="J412" s="290"/>
      <c r="L412" s="287">
        <f>IF(OR(C412&lt;&gt;"",C412&lt;&gt;0),VLOOKUP(C412,Utenze!$A$7:$U$107,17,FALSE),0)</f>
        <v>0</v>
      </c>
      <c r="M412" s="287">
        <f>IF(OR(C412&lt;&gt;"",C412&lt;&gt;0),VLOOKUP(C412,Utenze!$A$7:$U$107,18,FALSE),0)</f>
        <v>0</v>
      </c>
      <c r="O412" s="288"/>
      <c r="P412" s="289"/>
      <c r="Q412" s="289"/>
      <c r="R412" s="288"/>
      <c r="S412" s="289"/>
      <c r="T412" s="289"/>
    </row>
    <row r="413" spans="1:20" s="2" customFormat="1" ht="11.25">
      <c r="A413" s="306"/>
      <c r="B413" s="306"/>
      <c r="C413" s="306"/>
      <c r="D413" s="317"/>
      <c r="E413" s="328"/>
      <c r="F413" s="299"/>
      <c r="G413" s="326"/>
      <c r="H413" s="323"/>
      <c r="I413" s="320"/>
      <c r="J413" s="290"/>
      <c r="L413" s="287">
        <f>IF(OR(C413&lt;&gt;"",C413&lt;&gt;0),VLOOKUP(C413,Utenze!$A$7:$U$107,17,FALSE),0)</f>
        <v>0</v>
      </c>
      <c r="M413" s="287">
        <f>IF(OR(C413&lt;&gt;"",C413&lt;&gt;0),VLOOKUP(C413,Utenze!$A$7:$U$107,18,FALSE),0)</f>
        <v>0</v>
      </c>
      <c r="O413" s="288"/>
      <c r="P413" s="289"/>
      <c r="Q413" s="289"/>
      <c r="R413" s="288"/>
      <c r="S413" s="289"/>
      <c r="T413" s="289"/>
    </row>
    <row r="414" spans="1:20" s="2" customFormat="1" ht="11.25">
      <c r="A414" s="306"/>
      <c r="B414" s="306"/>
      <c r="C414" s="306"/>
      <c r="D414" s="317"/>
      <c r="E414" s="328"/>
      <c r="F414" s="299"/>
      <c r="G414" s="326"/>
      <c r="H414" s="323"/>
      <c r="I414" s="320"/>
      <c r="J414" s="290"/>
      <c r="L414" s="287">
        <f>IF(OR(C414&lt;&gt;"",C414&lt;&gt;0),VLOOKUP(C414,Utenze!$A$7:$U$107,17,FALSE),0)</f>
        <v>0</v>
      </c>
      <c r="M414" s="287">
        <f>IF(OR(C414&lt;&gt;"",C414&lt;&gt;0),VLOOKUP(C414,Utenze!$A$7:$U$107,18,FALSE),0)</f>
        <v>0</v>
      </c>
      <c r="O414" s="288"/>
      <c r="P414" s="289"/>
      <c r="Q414" s="289"/>
      <c r="R414" s="288"/>
      <c r="S414" s="289"/>
      <c r="T414" s="289"/>
    </row>
    <row r="415" spans="1:20" s="2" customFormat="1" ht="11.25">
      <c r="A415" s="306"/>
      <c r="B415" s="306"/>
      <c r="C415" s="306"/>
      <c r="D415" s="317"/>
      <c r="E415" s="328"/>
      <c r="F415" s="299"/>
      <c r="G415" s="326"/>
      <c r="H415" s="323"/>
      <c r="I415" s="320"/>
      <c r="J415" s="290"/>
      <c r="L415" s="287">
        <f>IF(OR(C415&lt;&gt;"",C415&lt;&gt;0),VLOOKUP(C415,Utenze!$A$7:$U$107,17,FALSE),0)</f>
        <v>0</v>
      </c>
      <c r="M415" s="287">
        <f>IF(OR(C415&lt;&gt;"",C415&lt;&gt;0),VLOOKUP(C415,Utenze!$A$7:$U$107,18,FALSE),0)</f>
        <v>0</v>
      </c>
      <c r="O415" s="288"/>
      <c r="P415" s="289"/>
      <c r="Q415" s="289"/>
      <c r="R415" s="288"/>
      <c r="S415" s="289"/>
      <c r="T415" s="289"/>
    </row>
    <row r="416" spans="1:20" s="2" customFormat="1" ht="11.25">
      <c r="A416" s="306"/>
      <c r="B416" s="306"/>
      <c r="C416" s="306"/>
      <c r="D416" s="317"/>
      <c r="E416" s="328"/>
      <c r="F416" s="299"/>
      <c r="G416" s="326"/>
      <c r="H416" s="323"/>
      <c r="I416" s="320"/>
      <c r="J416" s="290"/>
      <c r="L416" s="287">
        <f>IF(OR(C416&lt;&gt;"",C416&lt;&gt;0),VLOOKUP(C416,Utenze!$A$7:$U$107,17,FALSE),0)</f>
        <v>0</v>
      </c>
      <c r="M416" s="287">
        <f>IF(OR(C416&lt;&gt;"",C416&lt;&gt;0),VLOOKUP(C416,Utenze!$A$7:$U$107,18,FALSE),0)</f>
        <v>0</v>
      </c>
      <c r="O416" s="288"/>
      <c r="P416" s="289"/>
      <c r="Q416" s="289"/>
      <c r="R416" s="288"/>
      <c r="S416" s="289"/>
      <c r="T416" s="289"/>
    </row>
    <row r="417" spans="1:20" s="2" customFormat="1" ht="11.25">
      <c r="A417" s="306"/>
      <c r="B417" s="306"/>
      <c r="C417" s="306"/>
      <c r="D417" s="317"/>
      <c r="E417" s="328"/>
      <c r="F417" s="299"/>
      <c r="G417" s="326"/>
      <c r="H417" s="323"/>
      <c r="I417" s="320"/>
      <c r="J417" s="290"/>
      <c r="L417" s="287">
        <f>IF(OR(C417&lt;&gt;"",C417&lt;&gt;0),VLOOKUP(C417,Utenze!$A$7:$U$107,17,FALSE),0)</f>
        <v>0</v>
      </c>
      <c r="M417" s="287">
        <f>IF(OR(C417&lt;&gt;"",C417&lt;&gt;0),VLOOKUP(C417,Utenze!$A$7:$U$107,18,FALSE),0)</f>
        <v>0</v>
      </c>
      <c r="O417" s="288"/>
      <c r="P417" s="289"/>
      <c r="Q417" s="289"/>
      <c r="R417" s="288"/>
      <c r="S417" s="289"/>
      <c r="T417" s="289"/>
    </row>
    <row r="418" spans="1:20" s="2" customFormat="1" ht="11.25">
      <c r="A418" s="306"/>
      <c r="B418" s="306"/>
      <c r="C418" s="306"/>
      <c r="D418" s="317"/>
      <c r="E418" s="328"/>
      <c r="F418" s="299"/>
      <c r="G418" s="326"/>
      <c r="H418" s="323"/>
      <c r="I418" s="320"/>
      <c r="J418" s="290"/>
      <c r="L418" s="287">
        <f>IF(OR(C418&lt;&gt;"",C418&lt;&gt;0),VLOOKUP(C418,Utenze!$A$7:$U$107,17,FALSE),0)</f>
        <v>0</v>
      </c>
      <c r="M418" s="287">
        <f>IF(OR(C418&lt;&gt;"",C418&lt;&gt;0),VLOOKUP(C418,Utenze!$A$7:$U$107,18,FALSE),0)</f>
        <v>0</v>
      </c>
      <c r="O418" s="288"/>
      <c r="P418" s="289"/>
      <c r="Q418" s="289"/>
      <c r="R418" s="288"/>
      <c r="S418" s="289"/>
      <c r="T418" s="289"/>
    </row>
    <row r="419" spans="1:20" s="2" customFormat="1" ht="11.25">
      <c r="A419" s="306"/>
      <c r="B419" s="306"/>
      <c r="C419" s="306"/>
      <c r="D419" s="317"/>
      <c r="E419" s="328"/>
      <c r="F419" s="299"/>
      <c r="G419" s="326"/>
      <c r="H419" s="323"/>
      <c r="I419" s="320"/>
      <c r="J419" s="290"/>
      <c r="L419" s="287">
        <f>IF(OR(C419&lt;&gt;"",C419&lt;&gt;0),VLOOKUP(C419,Utenze!$A$7:$U$107,17,FALSE),0)</f>
        <v>0</v>
      </c>
      <c r="M419" s="287">
        <f>IF(OR(C419&lt;&gt;"",C419&lt;&gt;0),VLOOKUP(C419,Utenze!$A$7:$U$107,18,FALSE),0)</f>
        <v>0</v>
      </c>
      <c r="O419" s="288"/>
      <c r="P419" s="289"/>
      <c r="Q419" s="289"/>
      <c r="R419" s="288"/>
      <c r="S419" s="289"/>
      <c r="T419" s="289"/>
    </row>
    <row r="420" spans="1:20" s="2" customFormat="1" ht="11.25">
      <c r="A420" s="306"/>
      <c r="B420" s="306"/>
      <c r="C420" s="306"/>
      <c r="D420" s="317"/>
      <c r="E420" s="328"/>
      <c r="F420" s="299"/>
      <c r="G420" s="326"/>
      <c r="H420" s="323"/>
      <c r="I420" s="320"/>
      <c r="J420" s="290"/>
      <c r="L420" s="287">
        <f>IF(OR(C420&lt;&gt;"",C420&lt;&gt;0),VLOOKUP(C420,Utenze!$A$7:$U$107,17,FALSE),0)</f>
        <v>0</v>
      </c>
      <c r="M420" s="287">
        <f>IF(OR(C420&lt;&gt;"",C420&lt;&gt;0),VLOOKUP(C420,Utenze!$A$7:$U$107,18,FALSE),0)</f>
        <v>0</v>
      </c>
      <c r="O420" s="288"/>
      <c r="P420" s="289"/>
      <c r="Q420" s="289"/>
      <c r="R420" s="288"/>
      <c r="S420" s="289"/>
      <c r="T420" s="289"/>
    </row>
    <row r="421" spans="1:20" s="2" customFormat="1" ht="11.25">
      <c r="A421" s="306"/>
      <c r="B421" s="306"/>
      <c r="C421" s="306"/>
      <c r="D421" s="317"/>
      <c r="E421" s="328"/>
      <c r="F421" s="299"/>
      <c r="G421" s="326"/>
      <c r="H421" s="323"/>
      <c r="I421" s="320"/>
      <c r="J421" s="290"/>
      <c r="L421" s="287">
        <f>IF(OR(C421&lt;&gt;"",C421&lt;&gt;0),VLOOKUP(C421,Utenze!$A$7:$U$107,17,FALSE),0)</f>
        <v>0</v>
      </c>
      <c r="M421" s="287">
        <f>IF(OR(C421&lt;&gt;"",C421&lt;&gt;0),VLOOKUP(C421,Utenze!$A$7:$U$107,18,FALSE),0)</f>
        <v>0</v>
      </c>
      <c r="O421" s="288"/>
      <c r="P421" s="289"/>
      <c r="Q421" s="289"/>
      <c r="R421" s="288"/>
      <c r="S421" s="289"/>
      <c r="T421" s="289"/>
    </row>
    <row r="422" spans="1:20" s="2" customFormat="1" ht="11.25">
      <c r="A422" s="306"/>
      <c r="B422" s="306"/>
      <c r="C422" s="306"/>
      <c r="D422" s="317"/>
      <c r="E422" s="328"/>
      <c r="F422" s="299"/>
      <c r="G422" s="326"/>
      <c r="H422" s="323"/>
      <c r="I422" s="320"/>
      <c r="J422" s="290"/>
      <c r="L422" s="287">
        <f>IF(OR(C422&lt;&gt;"",C422&lt;&gt;0),VLOOKUP(C422,Utenze!$A$7:$U$107,17,FALSE),0)</f>
        <v>0</v>
      </c>
      <c r="M422" s="287">
        <f>IF(OR(C422&lt;&gt;"",C422&lt;&gt;0),VLOOKUP(C422,Utenze!$A$7:$U$107,18,FALSE),0)</f>
        <v>0</v>
      </c>
      <c r="O422" s="288"/>
      <c r="P422" s="289"/>
      <c r="Q422" s="289"/>
      <c r="R422" s="288"/>
      <c r="S422" s="289"/>
      <c r="T422" s="289"/>
    </row>
    <row r="423" spans="1:20" s="2" customFormat="1" ht="11.25">
      <c r="A423" s="306"/>
      <c r="B423" s="306"/>
      <c r="C423" s="306"/>
      <c r="D423" s="317"/>
      <c r="E423" s="328"/>
      <c r="F423" s="299"/>
      <c r="G423" s="326"/>
      <c r="H423" s="323"/>
      <c r="I423" s="320"/>
      <c r="J423" s="290"/>
      <c r="L423" s="287">
        <f>IF(OR(C423&lt;&gt;"",C423&lt;&gt;0),VLOOKUP(C423,Utenze!$A$7:$U$107,17,FALSE),0)</f>
        <v>0</v>
      </c>
      <c r="M423" s="287">
        <f>IF(OR(C423&lt;&gt;"",C423&lt;&gt;0),VLOOKUP(C423,Utenze!$A$7:$U$107,18,FALSE),0)</f>
        <v>0</v>
      </c>
      <c r="O423" s="288"/>
      <c r="P423" s="289"/>
      <c r="Q423" s="289"/>
      <c r="R423" s="288"/>
      <c r="S423" s="289"/>
      <c r="T423" s="289"/>
    </row>
    <row r="424" spans="1:20" s="2" customFormat="1" ht="11.25">
      <c r="A424" s="306"/>
      <c r="B424" s="306"/>
      <c r="C424" s="306"/>
      <c r="D424" s="317"/>
      <c r="E424" s="328"/>
      <c r="F424" s="299"/>
      <c r="G424" s="326"/>
      <c r="H424" s="323"/>
      <c r="I424" s="320"/>
      <c r="J424" s="290"/>
      <c r="L424" s="287">
        <f>IF(OR(C424&lt;&gt;"",C424&lt;&gt;0),VLOOKUP(C424,Utenze!$A$7:$U$107,17,FALSE),0)</f>
        <v>0</v>
      </c>
      <c r="M424" s="287">
        <f>IF(OR(C424&lt;&gt;"",C424&lt;&gt;0),VLOOKUP(C424,Utenze!$A$7:$U$107,18,FALSE),0)</f>
        <v>0</v>
      </c>
      <c r="O424" s="288"/>
      <c r="P424" s="289"/>
      <c r="Q424" s="289"/>
      <c r="R424" s="288"/>
      <c r="S424" s="289"/>
      <c r="T424" s="289"/>
    </row>
    <row r="425" spans="1:20" s="2" customFormat="1" ht="11.25">
      <c r="A425" s="306"/>
      <c r="B425" s="306"/>
      <c r="C425" s="306"/>
      <c r="D425" s="317"/>
      <c r="E425" s="328"/>
      <c r="F425" s="299"/>
      <c r="G425" s="326"/>
      <c r="H425" s="323"/>
      <c r="I425" s="320"/>
      <c r="J425" s="290"/>
      <c r="L425" s="287">
        <f>IF(OR(C425&lt;&gt;"",C425&lt;&gt;0),VLOOKUP(C425,Utenze!$A$7:$U$107,17,FALSE),0)</f>
        <v>0</v>
      </c>
      <c r="M425" s="287">
        <f>IF(OR(C425&lt;&gt;"",C425&lt;&gt;0),VLOOKUP(C425,Utenze!$A$7:$U$107,18,FALSE),0)</f>
        <v>0</v>
      </c>
      <c r="O425" s="288"/>
      <c r="P425" s="289"/>
      <c r="Q425" s="289"/>
      <c r="R425" s="288"/>
      <c r="S425" s="289"/>
      <c r="T425" s="289"/>
    </row>
    <row r="426" spans="1:20" s="2" customFormat="1" ht="11.25">
      <c r="A426" s="306"/>
      <c r="B426" s="306"/>
      <c r="C426" s="306"/>
      <c r="D426" s="317"/>
      <c r="E426" s="328"/>
      <c r="F426" s="299"/>
      <c r="G426" s="326"/>
      <c r="H426" s="323"/>
      <c r="I426" s="320"/>
      <c r="J426" s="290"/>
      <c r="L426" s="287">
        <f>IF(OR(C426&lt;&gt;"",C426&lt;&gt;0),VLOOKUP(C426,Utenze!$A$7:$U$107,17,FALSE),0)</f>
        <v>0</v>
      </c>
      <c r="M426" s="287">
        <f>IF(OR(C426&lt;&gt;"",C426&lt;&gt;0),VLOOKUP(C426,Utenze!$A$7:$U$107,18,FALSE),0)</f>
        <v>0</v>
      </c>
      <c r="O426" s="288"/>
      <c r="P426" s="289"/>
      <c r="Q426" s="289"/>
      <c r="R426" s="288"/>
      <c r="S426" s="289"/>
      <c r="T426" s="289"/>
    </row>
    <row r="427" spans="1:20" s="2" customFormat="1" ht="11.25">
      <c r="A427" s="306"/>
      <c r="B427" s="306"/>
      <c r="C427" s="306"/>
      <c r="D427" s="317"/>
      <c r="E427" s="328"/>
      <c r="F427" s="299"/>
      <c r="G427" s="326"/>
      <c r="H427" s="323"/>
      <c r="I427" s="320"/>
      <c r="J427" s="290"/>
      <c r="L427" s="287">
        <f>IF(OR(C427&lt;&gt;"",C427&lt;&gt;0),VLOOKUP(C427,Utenze!$A$7:$U$107,17,FALSE),0)</f>
        <v>0</v>
      </c>
      <c r="M427" s="287">
        <f>IF(OR(C427&lt;&gt;"",C427&lt;&gt;0),VLOOKUP(C427,Utenze!$A$7:$U$107,18,FALSE),0)</f>
        <v>0</v>
      </c>
      <c r="O427" s="288"/>
      <c r="P427" s="289"/>
      <c r="Q427" s="289"/>
      <c r="R427" s="288"/>
      <c r="S427" s="289"/>
      <c r="T427" s="289"/>
    </row>
    <row r="428" spans="1:20" s="2" customFormat="1" ht="11.25">
      <c r="A428" s="306"/>
      <c r="B428" s="306"/>
      <c r="C428" s="306"/>
      <c r="D428" s="317"/>
      <c r="E428" s="328"/>
      <c r="F428" s="299"/>
      <c r="G428" s="326"/>
      <c r="H428" s="323"/>
      <c r="I428" s="320"/>
      <c r="J428" s="290"/>
      <c r="L428" s="287">
        <f>IF(OR(C428&lt;&gt;"",C428&lt;&gt;0),VLOOKUP(C428,Utenze!$A$7:$U$107,17,FALSE),0)</f>
        <v>0</v>
      </c>
      <c r="M428" s="287">
        <f>IF(OR(C428&lt;&gt;"",C428&lt;&gt;0),VLOOKUP(C428,Utenze!$A$7:$U$107,18,FALSE),0)</f>
        <v>0</v>
      </c>
      <c r="O428" s="288"/>
      <c r="P428" s="289"/>
      <c r="Q428" s="289"/>
      <c r="R428" s="288"/>
      <c r="S428" s="289"/>
      <c r="T428" s="289"/>
    </row>
    <row r="429" spans="1:20" s="2" customFormat="1" ht="11.25">
      <c r="A429" s="306"/>
      <c r="B429" s="306"/>
      <c r="C429" s="306"/>
      <c r="D429" s="317"/>
      <c r="E429" s="328"/>
      <c r="F429" s="299"/>
      <c r="G429" s="326"/>
      <c r="H429" s="323"/>
      <c r="I429" s="320"/>
      <c r="J429" s="290"/>
      <c r="L429" s="287">
        <f>IF(OR(C429&lt;&gt;"",C429&lt;&gt;0),VLOOKUP(C429,Utenze!$A$7:$U$107,17,FALSE),0)</f>
        <v>0</v>
      </c>
      <c r="M429" s="287">
        <f>IF(OR(C429&lt;&gt;"",C429&lt;&gt;0),VLOOKUP(C429,Utenze!$A$7:$U$107,18,FALSE),0)</f>
        <v>0</v>
      </c>
      <c r="O429" s="288"/>
      <c r="P429" s="289"/>
      <c r="Q429" s="289"/>
      <c r="R429" s="288"/>
      <c r="S429" s="289"/>
      <c r="T429" s="289"/>
    </row>
    <row r="430" spans="1:20" s="2" customFormat="1" ht="11.25">
      <c r="A430" s="306"/>
      <c r="B430" s="306"/>
      <c r="C430" s="306"/>
      <c r="D430" s="317"/>
      <c r="E430" s="328"/>
      <c r="F430" s="299"/>
      <c r="G430" s="326"/>
      <c r="H430" s="323"/>
      <c r="I430" s="320"/>
      <c r="J430" s="290"/>
      <c r="L430" s="287">
        <f>IF(OR(C430&lt;&gt;"",C430&lt;&gt;0),VLOOKUP(C430,Utenze!$A$7:$U$107,17,FALSE),0)</f>
        <v>0</v>
      </c>
      <c r="M430" s="287">
        <f>IF(OR(C430&lt;&gt;"",C430&lt;&gt;0),VLOOKUP(C430,Utenze!$A$7:$U$107,18,FALSE),0)</f>
        <v>0</v>
      </c>
      <c r="O430" s="288"/>
      <c r="P430" s="289"/>
      <c r="Q430" s="289"/>
      <c r="R430" s="288"/>
      <c r="S430" s="289"/>
      <c r="T430" s="289"/>
    </row>
    <row r="431" spans="1:20" s="2" customFormat="1" ht="11.25">
      <c r="A431" s="306"/>
      <c r="B431" s="306"/>
      <c r="C431" s="306"/>
      <c r="D431" s="317"/>
      <c r="E431" s="328"/>
      <c r="F431" s="299"/>
      <c r="G431" s="326"/>
      <c r="H431" s="323"/>
      <c r="I431" s="320"/>
      <c r="J431" s="290"/>
      <c r="L431" s="287">
        <f>IF(OR(C431&lt;&gt;"",C431&lt;&gt;0),VLOOKUP(C431,Utenze!$A$7:$U$107,17,FALSE),0)</f>
        <v>0</v>
      </c>
      <c r="M431" s="287">
        <f>IF(OR(C431&lt;&gt;"",C431&lt;&gt;0),VLOOKUP(C431,Utenze!$A$7:$U$107,18,FALSE),0)</f>
        <v>0</v>
      </c>
      <c r="O431" s="288"/>
      <c r="P431" s="289"/>
      <c r="Q431" s="289"/>
      <c r="R431" s="288"/>
      <c r="S431" s="289"/>
      <c r="T431" s="289"/>
    </row>
    <row r="432" spans="1:20" s="2" customFormat="1" ht="11.25">
      <c r="A432" s="306"/>
      <c r="B432" s="306"/>
      <c r="C432" s="306"/>
      <c r="D432" s="317"/>
      <c r="E432" s="328"/>
      <c r="F432" s="299"/>
      <c r="G432" s="326"/>
      <c r="H432" s="323"/>
      <c r="I432" s="320"/>
      <c r="J432" s="290"/>
      <c r="L432" s="287">
        <f>IF(OR(C432&lt;&gt;"",C432&lt;&gt;0),VLOOKUP(C432,Utenze!$A$7:$U$107,17,FALSE),0)</f>
        <v>0</v>
      </c>
      <c r="M432" s="287">
        <f>IF(OR(C432&lt;&gt;"",C432&lt;&gt;0),VLOOKUP(C432,Utenze!$A$7:$U$107,18,FALSE),0)</f>
        <v>0</v>
      </c>
      <c r="O432" s="288"/>
      <c r="P432" s="289"/>
      <c r="Q432" s="289"/>
      <c r="R432" s="288"/>
      <c r="S432" s="289"/>
      <c r="T432" s="289"/>
    </row>
    <row r="433" spans="1:20" s="2" customFormat="1" ht="11.25">
      <c r="A433" s="306"/>
      <c r="B433" s="306"/>
      <c r="C433" s="306"/>
      <c r="D433" s="317"/>
      <c r="E433" s="328"/>
      <c r="F433" s="299"/>
      <c r="G433" s="326"/>
      <c r="H433" s="323"/>
      <c r="I433" s="320"/>
      <c r="J433" s="290"/>
      <c r="L433" s="287">
        <f>IF(OR(C433&lt;&gt;"",C433&lt;&gt;0),VLOOKUP(C433,Utenze!$A$7:$U$107,17,FALSE),0)</f>
        <v>0</v>
      </c>
      <c r="M433" s="287">
        <f>IF(OR(C433&lt;&gt;"",C433&lt;&gt;0),VLOOKUP(C433,Utenze!$A$7:$U$107,18,FALSE),0)</f>
        <v>0</v>
      </c>
      <c r="O433" s="288"/>
      <c r="P433" s="289"/>
      <c r="Q433" s="289"/>
      <c r="R433" s="288"/>
      <c r="S433" s="289"/>
      <c r="T433" s="289"/>
    </row>
    <row r="434" spans="1:20" s="2" customFormat="1" ht="11.25">
      <c r="A434" s="306"/>
      <c r="B434" s="306"/>
      <c r="C434" s="306"/>
      <c r="D434" s="317"/>
      <c r="E434" s="328"/>
      <c r="F434" s="299"/>
      <c r="G434" s="326"/>
      <c r="H434" s="323"/>
      <c r="I434" s="320"/>
      <c r="J434" s="290"/>
      <c r="L434" s="287">
        <f>IF(OR(C434&lt;&gt;"",C434&lt;&gt;0),VLOOKUP(C434,Utenze!$A$7:$U$107,17,FALSE),0)</f>
        <v>0</v>
      </c>
      <c r="M434" s="287">
        <f>IF(OR(C434&lt;&gt;"",C434&lt;&gt;0),VLOOKUP(C434,Utenze!$A$7:$U$107,18,FALSE),0)</f>
        <v>0</v>
      </c>
      <c r="O434" s="288"/>
      <c r="P434" s="289"/>
      <c r="Q434" s="289"/>
      <c r="R434" s="288"/>
      <c r="S434" s="289"/>
      <c r="T434" s="289"/>
    </row>
    <row r="435" spans="1:20" s="2" customFormat="1" ht="11.25">
      <c r="A435" s="306"/>
      <c r="B435" s="306"/>
      <c r="C435" s="306"/>
      <c r="D435" s="317"/>
      <c r="E435" s="328"/>
      <c r="F435" s="299"/>
      <c r="G435" s="326"/>
      <c r="H435" s="323"/>
      <c r="I435" s="320"/>
      <c r="J435" s="290"/>
      <c r="L435" s="287">
        <f>IF(OR(C435&lt;&gt;"",C435&lt;&gt;0),VLOOKUP(C435,Utenze!$A$7:$U$107,17,FALSE),0)</f>
        <v>0</v>
      </c>
      <c r="M435" s="287">
        <f>IF(OR(C435&lt;&gt;"",C435&lt;&gt;0),VLOOKUP(C435,Utenze!$A$7:$U$107,18,FALSE),0)</f>
        <v>0</v>
      </c>
      <c r="O435" s="288"/>
      <c r="P435" s="289"/>
      <c r="Q435" s="289"/>
      <c r="R435" s="288"/>
      <c r="S435" s="289"/>
      <c r="T435" s="289"/>
    </row>
    <row r="436" spans="1:20" s="2" customFormat="1" ht="11.25">
      <c r="A436" s="306"/>
      <c r="B436" s="306"/>
      <c r="C436" s="306"/>
      <c r="D436" s="317"/>
      <c r="E436" s="328"/>
      <c r="F436" s="299"/>
      <c r="G436" s="326"/>
      <c r="H436" s="323"/>
      <c r="I436" s="320"/>
      <c r="J436" s="290"/>
      <c r="L436" s="287">
        <f>IF(OR(C436&lt;&gt;"",C436&lt;&gt;0),VLOOKUP(C436,Utenze!$A$7:$U$107,17,FALSE),0)</f>
        <v>0</v>
      </c>
      <c r="M436" s="287">
        <f>IF(OR(C436&lt;&gt;"",C436&lt;&gt;0),VLOOKUP(C436,Utenze!$A$7:$U$107,18,FALSE),0)</f>
        <v>0</v>
      </c>
      <c r="O436" s="288"/>
      <c r="P436" s="289"/>
      <c r="Q436" s="289"/>
      <c r="R436" s="288"/>
      <c r="S436" s="289"/>
      <c r="T436" s="289"/>
    </row>
    <row r="437" spans="1:20" s="2" customFormat="1" ht="11.25">
      <c r="A437" s="306"/>
      <c r="B437" s="306"/>
      <c r="C437" s="306"/>
      <c r="D437" s="317"/>
      <c r="E437" s="328"/>
      <c r="F437" s="299"/>
      <c r="G437" s="326"/>
      <c r="H437" s="323"/>
      <c r="I437" s="320"/>
      <c r="J437" s="290"/>
      <c r="L437" s="287">
        <f>IF(OR(C437&lt;&gt;"",C437&lt;&gt;0),VLOOKUP(C437,Utenze!$A$7:$U$107,17,FALSE),0)</f>
        <v>0</v>
      </c>
      <c r="M437" s="287">
        <f>IF(OR(C437&lt;&gt;"",C437&lt;&gt;0),VLOOKUP(C437,Utenze!$A$7:$U$107,18,FALSE),0)</f>
        <v>0</v>
      </c>
      <c r="O437" s="288"/>
      <c r="P437" s="289"/>
      <c r="Q437" s="289"/>
      <c r="R437" s="288"/>
      <c r="S437" s="289"/>
      <c r="T437" s="289"/>
    </row>
    <row r="438" spans="1:20" s="2" customFormat="1" ht="11.25">
      <c r="A438" s="306"/>
      <c r="B438" s="306"/>
      <c r="C438" s="306"/>
      <c r="D438" s="317"/>
      <c r="E438" s="328"/>
      <c r="F438" s="299"/>
      <c r="G438" s="326"/>
      <c r="H438" s="323"/>
      <c r="I438" s="320"/>
      <c r="J438" s="290"/>
      <c r="L438" s="287">
        <f>IF(OR(C438&lt;&gt;"",C438&lt;&gt;0),VLOOKUP(C438,Utenze!$A$7:$U$107,17,FALSE),0)</f>
        <v>0</v>
      </c>
      <c r="M438" s="287">
        <f>IF(OR(C438&lt;&gt;"",C438&lt;&gt;0),VLOOKUP(C438,Utenze!$A$7:$U$107,18,FALSE),0)</f>
        <v>0</v>
      </c>
      <c r="O438" s="288"/>
      <c r="P438" s="289"/>
      <c r="Q438" s="289"/>
      <c r="R438" s="288"/>
      <c r="S438" s="289"/>
      <c r="T438" s="289"/>
    </row>
    <row r="439" spans="1:20" s="2" customFormat="1" ht="11.25">
      <c r="A439" s="306"/>
      <c r="B439" s="306"/>
      <c r="C439" s="306"/>
      <c r="D439" s="317"/>
      <c r="E439" s="328"/>
      <c r="F439" s="299"/>
      <c r="G439" s="326"/>
      <c r="H439" s="323"/>
      <c r="I439" s="320"/>
      <c r="J439" s="290"/>
      <c r="L439" s="287">
        <f>IF(OR(C439&lt;&gt;"",C439&lt;&gt;0),VLOOKUP(C439,Utenze!$A$7:$U$107,17,FALSE),0)</f>
        <v>0</v>
      </c>
      <c r="M439" s="287">
        <f>IF(OR(C439&lt;&gt;"",C439&lt;&gt;0),VLOOKUP(C439,Utenze!$A$7:$U$107,18,FALSE),0)</f>
        <v>0</v>
      </c>
      <c r="O439" s="288"/>
      <c r="P439" s="289"/>
      <c r="Q439" s="289"/>
      <c r="R439" s="288"/>
      <c r="S439" s="289"/>
      <c r="T439" s="289"/>
    </row>
    <row r="440" spans="1:20" s="2" customFormat="1" ht="11.25">
      <c r="A440" s="306"/>
      <c r="B440" s="306"/>
      <c r="C440" s="306"/>
      <c r="D440" s="317"/>
      <c r="E440" s="328"/>
      <c r="F440" s="299"/>
      <c r="G440" s="326"/>
      <c r="H440" s="323"/>
      <c r="I440" s="320"/>
      <c r="J440" s="290"/>
      <c r="L440" s="287">
        <f>IF(OR(C440&lt;&gt;"",C440&lt;&gt;0),VLOOKUP(C440,Utenze!$A$7:$U$107,17,FALSE),0)</f>
        <v>0</v>
      </c>
      <c r="M440" s="287">
        <f>IF(OR(C440&lt;&gt;"",C440&lt;&gt;0),VLOOKUP(C440,Utenze!$A$7:$U$107,18,FALSE),0)</f>
        <v>0</v>
      </c>
      <c r="O440" s="288"/>
      <c r="P440" s="289"/>
      <c r="Q440" s="289"/>
      <c r="R440" s="288"/>
      <c r="S440" s="289"/>
      <c r="T440" s="289"/>
    </row>
    <row r="441" spans="1:20" s="2" customFormat="1" ht="11.25">
      <c r="A441" s="306"/>
      <c r="B441" s="306"/>
      <c r="C441" s="306"/>
      <c r="D441" s="317"/>
      <c r="E441" s="328"/>
      <c r="F441" s="299"/>
      <c r="G441" s="326"/>
      <c r="H441" s="323"/>
      <c r="I441" s="320"/>
      <c r="J441" s="290"/>
      <c r="L441" s="287">
        <f>IF(OR(C441&lt;&gt;"",C441&lt;&gt;0),VLOOKUP(C441,Utenze!$A$7:$U$107,17,FALSE),0)</f>
        <v>0</v>
      </c>
      <c r="M441" s="287">
        <f>IF(OR(C441&lt;&gt;"",C441&lt;&gt;0),VLOOKUP(C441,Utenze!$A$7:$U$107,18,FALSE),0)</f>
        <v>0</v>
      </c>
      <c r="O441" s="288"/>
      <c r="P441" s="289"/>
      <c r="Q441" s="289"/>
      <c r="R441" s="288"/>
      <c r="S441" s="289"/>
      <c r="T441" s="289"/>
    </row>
    <row r="442" spans="1:20" s="2" customFormat="1" ht="11.25">
      <c r="A442" s="306"/>
      <c r="B442" s="306"/>
      <c r="C442" s="306"/>
      <c r="D442" s="317"/>
      <c r="E442" s="328"/>
      <c r="F442" s="299"/>
      <c r="G442" s="326"/>
      <c r="H442" s="323"/>
      <c r="I442" s="320"/>
      <c r="J442" s="290"/>
      <c r="L442" s="287">
        <f>IF(OR(C442&lt;&gt;"",C442&lt;&gt;0),VLOOKUP(C442,Utenze!$A$7:$U$107,17,FALSE),0)</f>
        <v>0</v>
      </c>
      <c r="M442" s="287">
        <f>IF(OR(C442&lt;&gt;"",C442&lt;&gt;0),VLOOKUP(C442,Utenze!$A$7:$U$107,18,FALSE),0)</f>
        <v>0</v>
      </c>
      <c r="O442" s="288"/>
      <c r="P442" s="289"/>
      <c r="Q442" s="289"/>
      <c r="R442" s="288"/>
      <c r="S442" s="289"/>
      <c r="T442" s="289"/>
    </row>
    <row r="443" spans="1:20" s="2" customFormat="1" ht="11.25">
      <c r="A443" s="306"/>
      <c r="B443" s="306"/>
      <c r="C443" s="306"/>
      <c r="D443" s="317"/>
      <c r="E443" s="328"/>
      <c r="F443" s="299"/>
      <c r="G443" s="326"/>
      <c r="H443" s="323"/>
      <c r="I443" s="320"/>
      <c r="J443" s="290"/>
      <c r="L443" s="287">
        <f>IF(OR(C443&lt;&gt;"",C443&lt;&gt;0),VLOOKUP(C443,Utenze!$A$7:$U$107,17,FALSE),0)</f>
        <v>0</v>
      </c>
      <c r="M443" s="287">
        <f>IF(OR(C443&lt;&gt;"",C443&lt;&gt;0),VLOOKUP(C443,Utenze!$A$7:$U$107,18,FALSE),0)</f>
        <v>0</v>
      </c>
      <c r="O443" s="288"/>
      <c r="P443" s="289"/>
      <c r="Q443" s="289"/>
      <c r="R443" s="288"/>
      <c r="S443" s="289"/>
      <c r="T443" s="289"/>
    </row>
    <row r="444" spans="1:20" s="2" customFormat="1" ht="11.25">
      <c r="A444" s="306"/>
      <c r="B444" s="306"/>
      <c r="C444" s="306"/>
      <c r="D444" s="317"/>
      <c r="E444" s="328"/>
      <c r="F444" s="299"/>
      <c r="G444" s="326"/>
      <c r="H444" s="323"/>
      <c r="I444" s="320"/>
      <c r="J444" s="290"/>
      <c r="L444" s="287">
        <f>IF(OR(C444&lt;&gt;"",C444&lt;&gt;0),VLOOKUP(C444,Utenze!$A$7:$U$107,17,FALSE),0)</f>
        <v>0</v>
      </c>
      <c r="M444" s="287">
        <f>IF(OR(C444&lt;&gt;"",C444&lt;&gt;0),VLOOKUP(C444,Utenze!$A$7:$U$107,18,FALSE),0)</f>
        <v>0</v>
      </c>
      <c r="O444" s="288"/>
      <c r="P444" s="289"/>
      <c r="Q444" s="289"/>
      <c r="R444" s="288"/>
      <c r="S444" s="289"/>
      <c r="T444" s="289"/>
    </row>
    <row r="445" spans="1:20" s="2" customFormat="1" ht="11.25">
      <c r="A445" s="306"/>
      <c r="B445" s="306"/>
      <c r="C445" s="306"/>
      <c r="D445" s="317"/>
      <c r="E445" s="328"/>
      <c r="F445" s="299"/>
      <c r="G445" s="326"/>
      <c r="H445" s="323"/>
      <c r="I445" s="320"/>
      <c r="J445" s="290"/>
      <c r="L445" s="287">
        <f>IF(OR(C445&lt;&gt;"",C445&lt;&gt;0),VLOOKUP(C445,Utenze!$A$7:$U$107,17,FALSE),0)</f>
        <v>0</v>
      </c>
      <c r="M445" s="287">
        <f>IF(OR(C445&lt;&gt;"",C445&lt;&gt;0),VLOOKUP(C445,Utenze!$A$7:$U$107,18,FALSE),0)</f>
        <v>0</v>
      </c>
      <c r="O445" s="288"/>
      <c r="P445" s="289"/>
      <c r="Q445" s="289"/>
      <c r="R445" s="288"/>
      <c r="S445" s="289"/>
      <c r="T445" s="289"/>
    </row>
    <row r="446" spans="1:20" s="2" customFormat="1" ht="11.25">
      <c r="A446" s="306"/>
      <c r="B446" s="306"/>
      <c r="C446" s="306"/>
      <c r="D446" s="317"/>
      <c r="E446" s="328"/>
      <c r="F446" s="299"/>
      <c r="G446" s="326"/>
      <c r="H446" s="323"/>
      <c r="I446" s="320"/>
      <c r="J446" s="290"/>
      <c r="L446" s="287">
        <f>IF(OR(C446&lt;&gt;"",C446&lt;&gt;0),VLOOKUP(C446,Utenze!$A$7:$U$107,17,FALSE),0)</f>
        <v>0</v>
      </c>
      <c r="M446" s="287">
        <f>IF(OR(C446&lt;&gt;"",C446&lt;&gt;0),VLOOKUP(C446,Utenze!$A$7:$U$107,18,FALSE),0)</f>
        <v>0</v>
      </c>
      <c r="O446" s="288"/>
      <c r="P446" s="289"/>
      <c r="Q446" s="289"/>
      <c r="R446" s="288"/>
      <c r="S446" s="289"/>
      <c r="T446" s="289"/>
    </row>
    <row r="447" spans="1:20" s="2" customFormat="1" ht="11.25">
      <c r="A447" s="306"/>
      <c r="B447" s="306"/>
      <c r="C447" s="306"/>
      <c r="D447" s="317"/>
      <c r="E447" s="328"/>
      <c r="F447" s="299"/>
      <c r="G447" s="326"/>
      <c r="H447" s="323"/>
      <c r="I447" s="320"/>
      <c r="J447" s="290"/>
      <c r="L447" s="287">
        <f>IF(OR(C447&lt;&gt;"",C447&lt;&gt;0),VLOOKUP(C447,Utenze!$A$7:$U$107,17,FALSE),0)</f>
        <v>0</v>
      </c>
      <c r="M447" s="287">
        <f>IF(OR(C447&lt;&gt;"",C447&lt;&gt;0),VLOOKUP(C447,Utenze!$A$7:$U$107,18,FALSE),0)</f>
        <v>0</v>
      </c>
      <c r="O447" s="288"/>
      <c r="P447" s="289"/>
      <c r="Q447" s="289"/>
      <c r="R447" s="288"/>
      <c r="S447" s="289"/>
      <c r="T447" s="289"/>
    </row>
    <row r="448" spans="1:20" s="2" customFormat="1" ht="11.25">
      <c r="A448" s="306"/>
      <c r="B448" s="306"/>
      <c r="C448" s="306"/>
      <c r="D448" s="317"/>
      <c r="E448" s="328"/>
      <c r="F448" s="299"/>
      <c r="G448" s="326"/>
      <c r="H448" s="323"/>
      <c r="I448" s="320"/>
      <c r="J448" s="290"/>
      <c r="L448" s="287">
        <f>IF(OR(C448&lt;&gt;"",C448&lt;&gt;0),VLOOKUP(C448,Utenze!$A$7:$U$107,17,FALSE),0)</f>
        <v>0</v>
      </c>
      <c r="M448" s="287">
        <f>IF(OR(C448&lt;&gt;"",C448&lt;&gt;0),VLOOKUP(C448,Utenze!$A$7:$U$107,18,FALSE),0)</f>
        <v>0</v>
      </c>
      <c r="O448" s="288"/>
      <c r="P448" s="289"/>
      <c r="Q448" s="289"/>
      <c r="R448" s="288"/>
      <c r="S448" s="289"/>
      <c r="T448" s="289"/>
    </row>
    <row r="449" spans="1:20" s="2" customFormat="1" ht="11.25">
      <c r="A449" s="306"/>
      <c r="B449" s="306"/>
      <c r="C449" s="306"/>
      <c r="D449" s="317"/>
      <c r="E449" s="328"/>
      <c r="F449" s="299"/>
      <c r="G449" s="326"/>
      <c r="H449" s="323"/>
      <c r="I449" s="320"/>
      <c r="J449" s="290"/>
      <c r="L449" s="287">
        <f>IF(OR(C449&lt;&gt;"",C449&lt;&gt;0),VLOOKUP(C449,Utenze!$A$7:$U$107,17,FALSE),0)</f>
        <v>0</v>
      </c>
      <c r="M449" s="287">
        <f>IF(OR(C449&lt;&gt;"",C449&lt;&gt;0),VLOOKUP(C449,Utenze!$A$7:$U$107,18,FALSE),0)</f>
        <v>0</v>
      </c>
      <c r="O449" s="288"/>
      <c r="P449" s="289"/>
      <c r="Q449" s="289"/>
      <c r="R449" s="288"/>
      <c r="S449" s="289"/>
      <c r="T449" s="289"/>
    </row>
    <row r="450" spans="1:20" s="2" customFormat="1" ht="11.25">
      <c r="A450" s="306"/>
      <c r="B450" s="306"/>
      <c r="C450" s="306"/>
      <c r="D450" s="317"/>
      <c r="E450" s="328"/>
      <c r="F450" s="299"/>
      <c r="G450" s="326"/>
      <c r="H450" s="323"/>
      <c r="I450" s="320"/>
      <c r="J450" s="290"/>
      <c r="L450" s="287">
        <f>IF(OR(C450&lt;&gt;"",C450&lt;&gt;0),VLOOKUP(C450,Utenze!$A$7:$U$107,17,FALSE),0)</f>
        <v>0</v>
      </c>
      <c r="M450" s="287">
        <f>IF(OR(C450&lt;&gt;"",C450&lt;&gt;0),VLOOKUP(C450,Utenze!$A$7:$U$107,18,FALSE),0)</f>
        <v>0</v>
      </c>
      <c r="O450" s="288"/>
      <c r="P450" s="289"/>
      <c r="Q450" s="289"/>
      <c r="R450" s="288"/>
      <c r="S450" s="289"/>
      <c r="T450" s="289"/>
    </row>
    <row r="451" spans="1:20" s="2" customFormat="1" ht="11.25">
      <c r="A451" s="306"/>
      <c r="B451" s="306"/>
      <c r="C451" s="306"/>
      <c r="D451" s="317"/>
      <c r="E451" s="328"/>
      <c r="F451" s="299"/>
      <c r="G451" s="326"/>
      <c r="H451" s="323"/>
      <c r="I451" s="320"/>
      <c r="J451" s="290"/>
      <c r="L451" s="287">
        <f>IF(OR(C451&lt;&gt;"",C451&lt;&gt;0),VLOOKUP(C451,Utenze!$A$7:$U$107,17,FALSE),0)</f>
        <v>0</v>
      </c>
      <c r="M451" s="287">
        <f>IF(OR(C451&lt;&gt;"",C451&lt;&gt;0),VLOOKUP(C451,Utenze!$A$7:$U$107,18,FALSE),0)</f>
        <v>0</v>
      </c>
      <c r="O451" s="288"/>
      <c r="P451" s="289"/>
      <c r="Q451" s="289"/>
      <c r="R451" s="288"/>
      <c r="S451" s="289"/>
      <c r="T451" s="289"/>
    </row>
    <row r="452" spans="1:20" s="2" customFormat="1" ht="11.25">
      <c r="A452" s="306"/>
      <c r="B452" s="306"/>
      <c r="C452" s="306"/>
      <c r="D452" s="317"/>
      <c r="E452" s="328"/>
      <c r="F452" s="299"/>
      <c r="G452" s="326"/>
      <c r="H452" s="323"/>
      <c r="I452" s="320"/>
      <c r="J452" s="290"/>
      <c r="L452" s="287">
        <f>IF(OR(C452&lt;&gt;"",C452&lt;&gt;0),VLOOKUP(C452,Utenze!$A$7:$U$107,17,FALSE),0)</f>
        <v>0</v>
      </c>
      <c r="M452" s="287">
        <f>IF(OR(C452&lt;&gt;"",C452&lt;&gt;0),VLOOKUP(C452,Utenze!$A$7:$U$107,18,FALSE),0)</f>
        <v>0</v>
      </c>
      <c r="O452" s="288"/>
      <c r="P452" s="289"/>
      <c r="Q452" s="289"/>
      <c r="R452" s="288"/>
      <c r="S452" s="289"/>
      <c r="T452" s="289"/>
    </row>
    <row r="453" spans="1:20" s="2" customFormat="1" ht="11.25">
      <c r="A453" s="306"/>
      <c r="B453" s="306"/>
      <c r="C453" s="306"/>
      <c r="D453" s="317"/>
      <c r="E453" s="328"/>
      <c r="F453" s="299"/>
      <c r="G453" s="326"/>
      <c r="H453" s="323"/>
      <c r="I453" s="320"/>
      <c r="J453" s="290"/>
      <c r="L453" s="287">
        <f>IF(OR(C453&lt;&gt;"",C453&lt;&gt;0),VLOOKUP(C453,Utenze!$A$7:$U$107,17,FALSE),0)</f>
        <v>0</v>
      </c>
      <c r="M453" s="287">
        <f>IF(OR(C453&lt;&gt;"",C453&lt;&gt;0),VLOOKUP(C453,Utenze!$A$7:$U$107,18,FALSE),0)</f>
        <v>0</v>
      </c>
      <c r="O453" s="288"/>
      <c r="P453" s="289"/>
      <c r="Q453" s="289"/>
      <c r="R453" s="288"/>
      <c r="S453" s="289"/>
      <c r="T453" s="289"/>
    </row>
    <row r="454" spans="1:20" s="2" customFormat="1" ht="11.25">
      <c r="A454" s="306"/>
      <c r="B454" s="306"/>
      <c r="C454" s="306"/>
      <c r="D454" s="317"/>
      <c r="E454" s="328"/>
      <c r="F454" s="299"/>
      <c r="G454" s="326"/>
      <c r="H454" s="323"/>
      <c r="I454" s="320"/>
      <c r="J454" s="290"/>
      <c r="L454" s="287">
        <f>IF(OR(C454&lt;&gt;"",C454&lt;&gt;0),VLOOKUP(C454,Utenze!$A$7:$U$107,17,FALSE),0)</f>
        <v>0</v>
      </c>
      <c r="M454" s="287">
        <f>IF(OR(C454&lt;&gt;"",C454&lt;&gt;0),VLOOKUP(C454,Utenze!$A$7:$U$107,18,FALSE),0)</f>
        <v>0</v>
      </c>
      <c r="O454" s="288"/>
      <c r="P454" s="289"/>
      <c r="Q454" s="289"/>
      <c r="R454" s="288"/>
      <c r="S454" s="289"/>
      <c r="T454" s="289"/>
    </row>
    <row r="455" spans="1:20" s="2" customFormat="1" ht="11.25">
      <c r="A455" s="306"/>
      <c r="B455" s="306"/>
      <c r="C455" s="306"/>
      <c r="D455" s="317"/>
      <c r="E455" s="328"/>
      <c r="F455" s="299"/>
      <c r="G455" s="326"/>
      <c r="H455" s="323"/>
      <c r="I455" s="320"/>
      <c r="J455" s="290"/>
      <c r="L455" s="287">
        <f>IF(OR(C455&lt;&gt;"",C455&lt;&gt;0),VLOOKUP(C455,Utenze!$A$7:$U$107,17,FALSE),0)</f>
        <v>0</v>
      </c>
      <c r="M455" s="287">
        <f>IF(OR(C455&lt;&gt;"",C455&lt;&gt;0),VLOOKUP(C455,Utenze!$A$7:$U$107,18,FALSE),0)</f>
        <v>0</v>
      </c>
      <c r="O455" s="288"/>
      <c r="P455" s="289"/>
      <c r="Q455" s="289"/>
      <c r="R455" s="288"/>
      <c r="S455" s="289"/>
      <c r="T455" s="289"/>
    </row>
    <row r="456" spans="1:20" s="2" customFormat="1" ht="11.25">
      <c r="A456" s="306"/>
      <c r="B456" s="306"/>
      <c r="C456" s="306"/>
      <c r="D456" s="317"/>
      <c r="E456" s="328"/>
      <c r="F456" s="299"/>
      <c r="G456" s="326"/>
      <c r="H456" s="323"/>
      <c r="I456" s="320"/>
      <c r="J456" s="290"/>
      <c r="L456" s="287">
        <f>IF(OR(C456&lt;&gt;"",C456&lt;&gt;0),VLOOKUP(C456,Utenze!$A$7:$U$107,17,FALSE),0)</f>
        <v>0</v>
      </c>
      <c r="M456" s="287">
        <f>IF(OR(C456&lt;&gt;"",C456&lt;&gt;0),VLOOKUP(C456,Utenze!$A$7:$U$107,18,FALSE),0)</f>
        <v>0</v>
      </c>
      <c r="O456" s="288"/>
      <c r="P456" s="289"/>
      <c r="Q456" s="289"/>
      <c r="R456" s="288"/>
      <c r="S456" s="289"/>
      <c r="T456" s="289"/>
    </row>
    <row r="457" spans="1:20" s="2" customFormat="1" ht="11.25">
      <c r="A457" s="306"/>
      <c r="B457" s="306"/>
      <c r="C457" s="306"/>
      <c r="D457" s="317"/>
      <c r="E457" s="328"/>
      <c r="F457" s="299"/>
      <c r="G457" s="326"/>
      <c r="H457" s="323"/>
      <c r="I457" s="320"/>
      <c r="J457" s="290"/>
      <c r="L457" s="287">
        <f>IF(OR(C457&lt;&gt;"",C457&lt;&gt;0),VLOOKUP(C457,Utenze!$A$7:$U$107,17,FALSE),0)</f>
        <v>0</v>
      </c>
      <c r="M457" s="287">
        <f>IF(OR(C457&lt;&gt;"",C457&lt;&gt;0),VLOOKUP(C457,Utenze!$A$7:$U$107,18,FALSE),0)</f>
        <v>0</v>
      </c>
      <c r="O457" s="288"/>
      <c r="P457" s="289"/>
      <c r="Q457" s="289"/>
      <c r="R457" s="288"/>
      <c r="S457" s="289"/>
      <c r="T457" s="289"/>
    </row>
    <row r="458" spans="1:20" s="2" customFormat="1" ht="11.25">
      <c r="A458" s="306"/>
      <c r="B458" s="306"/>
      <c r="C458" s="306"/>
      <c r="D458" s="317"/>
      <c r="E458" s="328"/>
      <c r="F458" s="299"/>
      <c r="G458" s="326"/>
      <c r="H458" s="323"/>
      <c r="I458" s="320"/>
      <c r="J458" s="290"/>
      <c r="L458" s="287">
        <f>IF(OR(C458&lt;&gt;"",C458&lt;&gt;0),VLOOKUP(C458,Utenze!$A$7:$U$107,17,FALSE),0)</f>
        <v>0</v>
      </c>
      <c r="M458" s="287">
        <f>IF(OR(C458&lt;&gt;"",C458&lt;&gt;0),VLOOKUP(C458,Utenze!$A$7:$U$107,18,FALSE),0)</f>
        <v>0</v>
      </c>
      <c r="O458" s="288"/>
      <c r="P458" s="289"/>
      <c r="Q458" s="289"/>
      <c r="R458" s="288"/>
      <c r="S458" s="289"/>
      <c r="T458" s="289"/>
    </row>
    <row r="459" spans="1:20" s="2" customFormat="1" ht="11.25">
      <c r="A459" s="306"/>
      <c r="B459" s="306"/>
      <c r="C459" s="306"/>
      <c r="D459" s="317"/>
      <c r="E459" s="328"/>
      <c r="F459" s="299"/>
      <c r="G459" s="326"/>
      <c r="H459" s="323"/>
      <c r="I459" s="320"/>
      <c r="J459" s="290"/>
      <c r="L459" s="287">
        <f>IF(OR(C459&lt;&gt;"",C459&lt;&gt;0),VLOOKUP(C459,Utenze!$A$7:$U$107,17,FALSE),0)</f>
        <v>0</v>
      </c>
      <c r="M459" s="287">
        <f>IF(OR(C459&lt;&gt;"",C459&lt;&gt;0),VLOOKUP(C459,Utenze!$A$7:$U$107,18,FALSE),0)</f>
        <v>0</v>
      </c>
      <c r="O459" s="288"/>
      <c r="P459" s="289"/>
      <c r="Q459" s="289"/>
      <c r="R459" s="288"/>
      <c r="S459" s="289"/>
      <c r="T459" s="289"/>
    </row>
    <row r="460" spans="1:20" s="2" customFormat="1" ht="11.25">
      <c r="A460" s="306"/>
      <c r="B460" s="306"/>
      <c r="C460" s="306"/>
      <c r="D460" s="317"/>
      <c r="E460" s="328"/>
      <c r="F460" s="299"/>
      <c r="G460" s="326"/>
      <c r="H460" s="323"/>
      <c r="I460" s="320"/>
      <c r="J460" s="290"/>
      <c r="L460" s="287">
        <f>IF(OR(C460&lt;&gt;"",C460&lt;&gt;0),VLOOKUP(C460,Utenze!$A$7:$U$107,17,FALSE),0)</f>
        <v>0</v>
      </c>
      <c r="M460" s="287">
        <f>IF(OR(C460&lt;&gt;"",C460&lt;&gt;0),VLOOKUP(C460,Utenze!$A$7:$U$107,18,FALSE),0)</f>
        <v>0</v>
      </c>
      <c r="O460" s="288"/>
      <c r="P460" s="289"/>
      <c r="Q460" s="289"/>
      <c r="R460" s="288"/>
      <c r="S460" s="289"/>
      <c r="T460" s="289"/>
    </row>
    <row r="461" spans="1:20" s="2" customFormat="1" ht="11.25">
      <c r="A461" s="306"/>
      <c r="B461" s="306"/>
      <c r="C461" s="306"/>
      <c r="D461" s="317"/>
      <c r="E461" s="328"/>
      <c r="F461" s="299"/>
      <c r="G461" s="326"/>
      <c r="H461" s="323"/>
      <c r="I461" s="320"/>
      <c r="J461" s="290"/>
      <c r="L461" s="287">
        <f>IF(OR(C461&lt;&gt;"",C461&lt;&gt;0),VLOOKUP(C461,Utenze!$A$7:$U$107,17,FALSE),0)</f>
        <v>0</v>
      </c>
      <c r="M461" s="287">
        <f>IF(OR(C461&lt;&gt;"",C461&lt;&gt;0),VLOOKUP(C461,Utenze!$A$7:$U$107,18,FALSE),0)</f>
        <v>0</v>
      </c>
      <c r="O461" s="288"/>
      <c r="P461" s="289"/>
      <c r="Q461" s="289"/>
      <c r="R461" s="288"/>
      <c r="S461" s="289"/>
      <c r="T461" s="289"/>
    </row>
    <row r="462" spans="1:20" s="2" customFormat="1" ht="11.25">
      <c r="A462" s="306"/>
      <c r="B462" s="306"/>
      <c r="C462" s="306"/>
      <c r="D462" s="317"/>
      <c r="E462" s="328"/>
      <c r="F462" s="299"/>
      <c r="G462" s="326"/>
      <c r="H462" s="323"/>
      <c r="I462" s="320"/>
      <c r="J462" s="290"/>
      <c r="L462" s="287">
        <f>IF(OR(C462&lt;&gt;"",C462&lt;&gt;0),VLOOKUP(C462,Utenze!$A$7:$U$107,17,FALSE),0)</f>
        <v>0</v>
      </c>
      <c r="M462" s="287">
        <f>IF(OR(C462&lt;&gt;"",C462&lt;&gt;0),VLOOKUP(C462,Utenze!$A$7:$U$107,18,FALSE),0)</f>
        <v>0</v>
      </c>
      <c r="O462" s="288"/>
      <c r="P462" s="289"/>
      <c r="Q462" s="289"/>
      <c r="R462" s="288"/>
      <c r="S462" s="289"/>
      <c r="T462" s="289"/>
    </row>
    <row r="463" spans="1:20" s="2" customFormat="1" ht="11.25">
      <c r="A463" s="306"/>
      <c r="B463" s="306"/>
      <c r="C463" s="306"/>
      <c r="D463" s="317"/>
      <c r="E463" s="328"/>
      <c r="F463" s="299"/>
      <c r="G463" s="326"/>
      <c r="H463" s="323"/>
      <c r="I463" s="320"/>
      <c r="J463" s="290"/>
      <c r="L463" s="287">
        <f>IF(OR(C463&lt;&gt;"",C463&lt;&gt;0),VLOOKUP(C463,Utenze!$A$7:$U$107,17,FALSE),0)</f>
        <v>0</v>
      </c>
      <c r="M463" s="287">
        <f>IF(OR(C463&lt;&gt;"",C463&lt;&gt;0),VLOOKUP(C463,Utenze!$A$7:$U$107,18,FALSE),0)</f>
        <v>0</v>
      </c>
      <c r="O463" s="288"/>
      <c r="P463" s="289"/>
      <c r="Q463" s="289"/>
      <c r="R463" s="288"/>
      <c r="S463" s="289"/>
      <c r="T463" s="289"/>
    </row>
    <row r="464" spans="1:20" s="2" customFormat="1" ht="11.25">
      <c r="A464" s="306"/>
      <c r="B464" s="306"/>
      <c r="C464" s="306"/>
      <c r="D464" s="317"/>
      <c r="E464" s="328"/>
      <c r="F464" s="299"/>
      <c r="G464" s="326"/>
      <c r="H464" s="323"/>
      <c r="I464" s="320"/>
      <c r="J464" s="290"/>
      <c r="L464" s="287">
        <f>IF(OR(C464&lt;&gt;"",C464&lt;&gt;0),VLOOKUP(C464,Utenze!$A$7:$U$107,17,FALSE),0)</f>
        <v>0</v>
      </c>
      <c r="M464" s="287">
        <f>IF(OR(C464&lt;&gt;"",C464&lt;&gt;0),VLOOKUP(C464,Utenze!$A$7:$U$107,18,FALSE),0)</f>
        <v>0</v>
      </c>
      <c r="O464" s="288"/>
      <c r="P464" s="289"/>
      <c r="Q464" s="289"/>
      <c r="R464" s="288"/>
      <c r="S464" s="289"/>
      <c r="T464" s="289"/>
    </row>
    <row r="465" spans="1:20" s="2" customFormat="1" ht="11.25">
      <c r="A465" s="306"/>
      <c r="B465" s="306"/>
      <c r="C465" s="306"/>
      <c r="D465" s="317"/>
      <c r="E465" s="328"/>
      <c r="F465" s="299"/>
      <c r="G465" s="326"/>
      <c r="H465" s="323"/>
      <c r="I465" s="320"/>
      <c r="J465" s="290"/>
      <c r="L465" s="287">
        <f>IF(OR(C465&lt;&gt;"",C465&lt;&gt;0),VLOOKUP(C465,Utenze!$A$7:$U$107,17,FALSE),0)</f>
        <v>0</v>
      </c>
      <c r="M465" s="287">
        <f>IF(OR(C465&lt;&gt;"",C465&lt;&gt;0),VLOOKUP(C465,Utenze!$A$7:$U$107,18,FALSE),0)</f>
        <v>0</v>
      </c>
      <c r="O465" s="288"/>
      <c r="P465" s="289"/>
      <c r="Q465" s="289"/>
      <c r="R465" s="288"/>
      <c r="S465" s="289"/>
      <c r="T465" s="289"/>
    </row>
    <row r="466" spans="1:20" s="2" customFormat="1" ht="11.25">
      <c r="A466" s="306"/>
      <c r="B466" s="306"/>
      <c r="C466" s="306"/>
      <c r="D466" s="317"/>
      <c r="E466" s="328"/>
      <c r="F466" s="299"/>
      <c r="G466" s="326"/>
      <c r="H466" s="323"/>
      <c r="I466" s="320"/>
      <c r="J466" s="290"/>
      <c r="L466" s="287">
        <f>IF(OR(C466&lt;&gt;"",C466&lt;&gt;0),VLOOKUP(C466,Utenze!$A$7:$U$107,17,FALSE),0)</f>
        <v>0</v>
      </c>
      <c r="M466" s="287">
        <f>IF(OR(C466&lt;&gt;"",C466&lt;&gt;0),VLOOKUP(C466,Utenze!$A$7:$U$107,18,FALSE),0)</f>
        <v>0</v>
      </c>
      <c r="O466" s="288"/>
      <c r="P466" s="289"/>
      <c r="Q466" s="289"/>
      <c r="R466" s="288"/>
      <c r="S466" s="289"/>
      <c r="T466" s="289"/>
    </row>
    <row r="467" spans="1:20" s="2" customFormat="1" ht="11.25">
      <c r="A467" s="306"/>
      <c r="B467" s="306"/>
      <c r="C467" s="306"/>
      <c r="D467" s="317"/>
      <c r="E467" s="328"/>
      <c r="F467" s="299"/>
      <c r="G467" s="326"/>
      <c r="H467" s="323"/>
      <c r="I467" s="320"/>
      <c r="J467" s="290"/>
      <c r="L467" s="287">
        <f>IF(OR(C467&lt;&gt;"",C467&lt;&gt;0),VLOOKUP(C467,Utenze!$A$7:$U$107,17,FALSE),0)</f>
        <v>0</v>
      </c>
      <c r="M467" s="287">
        <f>IF(OR(C467&lt;&gt;"",C467&lt;&gt;0),VLOOKUP(C467,Utenze!$A$7:$U$107,18,FALSE),0)</f>
        <v>0</v>
      </c>
      <c r="O467" s="288"/>
      <c r="P467" s="289"/>
      <c r="Q467" s="289"/>
      <c r="R467" s="288"/>
      <c r="S467" s="289"/>
      <c r="T467" s="289"/>
    </row>
    <row r="468" spans="1:20" s="2" customFormat="1" ht="11.25">
      <c r="A468" s="306"/>
      <c r="B468" s="306"/>
      <c r="C468" s="306"/>
      <c r="D468" s="317"/>
      <c r="E468" s="328"/>
      <c r="F468" s="299"/>
      <c r="G468" s="326"/>
      <c r="H468" s="323"/>
      <c r="I468" s="320"/>
      <c r="J468" s="290"/>
      <c r="L468" s="287">
        <f>IF(OR(C468&lt;&gt;"",C468&lt;&gt;0),VLOOKUP(C468,Utenze!$A$7:$U$107,17,FALSE),0)</f>
        <v>0</v>
      </c>
      <c r="M468" s="287">
        <f>IF(OR(C468&lt;&gt;"",C468&lt;&gt;0),VLOOKUP(C468,Utenze!$A$7:$U$107,18,FALSE),0)</f>
        <v>0</v>
      </c>
      <c r="O468" s="288"/>
      <c r="P468" s="289"/>
      <c r="Q468" s="289"/>
      <c r="R468" s="288"/>
      <c r="S468" s="289"/>
      <c r="T468" s="289"/>
    </row>
    <row r="469" spans="1:20" s="2" customFormat="1" ht="11.25">
      <c r="A469" s="306"/>
      <c r="B469" s="306"/>
      <c r="C469" s="306"/>
      <c r="D469" s="317"/>
      <c r="E469" s="328"/>
      <c r="F469" s="299"/>
      <c r="G469" s="326"/>
      <c r="H469" s="323"/>
      <c r="I469" s="320"/>
      <c r="J469" s="290"/>
      <c r="L469" s="287">
        <f>IF(OR(C469&lt;&gt;"",C469&lt;&gt;0),VLOOKUP(C469,Utenze!$A$7:$U$107,17,FALSE),0)</f>
        <v>0</v>
      </c>
      <c r="M469" s="287">
        <f>IF(OR(C469&lt;&gt;"",C469&lt;&gt;0),VLOOKUP(C469,Utenze!$A$7:$U$107,18,FALSE),0)</f>
        <v>0</v>
      </c>
      <c r="O469" s="288"/>
      <c r="P469" s="289"/>
      <c r="Q469" s="289"/>
      <c r="R469" s="288"/>
      <c r="S469" s="289"/>
      <c r="T469" s="289"/>
    </row>
    <row r="470" spans="1:20" s="2" customFormat="1" ht="11.25">
      <c r="A470" s="306"/>
      <c r="B470" s="306"/>
      <c r="C470" s="306"/>
      <c r="D470" s="317"/>
      <c r="E470" s="328"/>
      <c r="F470" s="299"/>
      <c r="G470" s="326"/>
      <c r="H470" s="323"/>
      <c r="I470" s="320"/>
      <c r="J470" s="290"/>
      <c r="L470" s="287">
        <f>IF(OR(C470&lt;&gt;"",C470&lt;&gt;0),VLOOKUP(C470,Utenze!$A$7:$U$107,17,FALSE),0)</f>
        <v>0</v>
      </c>
      <c r="M470" s="287">
        <f>IF(OR(C470&lt;&gt;"",C470&lt;&gt;0),VLOOKUP(C470,Utenze!$A$7:$U$107,18,FALSE),0)</f>
        <v>0</v>
      </c>
      <c r="O470" s="288"/>
      <c r="P470" s="289"/>
      <c r="Q470" s="289"/>
      <c r="R470" s="288"/>
      <c r="S470" s="289"/>
      <c r="T470" s="289"/>
    </row>
    <row r="471" spans="1:20" s="2" customFormat="1" ht="11.25">
      <c r="A471" s="306"/>
      <c r="B471" s="306"/>
      <c r="C471" s="306"/>
      <c r="D471" s="317"/>
      <c r="E471" s="328"/>
      <c r="F471" s="299"/>
      <c r="G471" s="326"/>
      <c r="H471" s="323"/>
      <c r="I471" s="320"/>
      <c r="J471" s="290"/>
      <c r="L471" s="287">
        <f>IF(OR(C471&lt;&gt;"",C471&lt;&gt;0),VLOOKUP(C471,Utenze!$A$7:$U$107,17,FALSE),0)</f>
        <v>0</v>
      </c>
      <c r="M471" s="287">
        <f>IF(OR(C471&lt;&gt;"",C471&lt;&gt;0),VLOOKUP(C471,Utenze!$A$7:$U$107,18,FALSE),0)</f>
        <v>0</v>
      </c>
      <c r="O471" s="288"/>
      <c r="P471" s="289"/>
      <c r="Q471" s="289"/>
      <c r="R471" s="288"/>
      <c r="S471" s="289"/>
      <c r="T471" s="289"/>
    </row>
    <row r="472" spans="1:20" s="2" customFormat="1" ht="11.25">
      <c r="A472" s="306"/>
      <c r="B472" s="306"/>
      <c r="C472" s="306"/>
      <c r="D472" s="317"/>
      <c r="E472" s="328"/>
      <c r="F472" s="299"/>
      <c r="G472" s="326"/>
      <c r="H472" s="323"/>
      <c r="I472" s="320"/>
      <c r="J472" s="290"/>
      <c r="L472" s="287">
        <f>IF(OR(C472&lt;&gt;"",C472&lt;&gt;0),VLOOKUP(C472,Utenze!$A$7:$U$107,17,FALSE),0)</f>
        <v>0</v>
      </c>
      <c r="M472" s="287">
        <f>IF(OR(C472&lt;&gt;"",C472&lt;&gt;0),VLOOKUP(C472,Utenze!$A$7:$U$107,18,FALSE),0)</f>
        <v>0</v>
      </c>
      <c r="O472" s="288"/>
      <c r="P472" s="289"/>
      <c r="Q472" s="289"/>
      <c r="R472" s="288"/>
      <c r="S472" s="289"/>
      <c r="T472" s="289"/>
    </row>
    <row r="473" spans="1:20" s="2" customFormat="1" ht="11.25">
      <c r="A473" s="306"/>
      <c r="B473" s="306"/>
      <c r="C473" s="306"/>
      <c r="D473" s="317"/>
      <c r="E473" s="328"/>
      <c r="F473" s="299"/>
      <c r="G473" s="326"/>
      <c r="H473" s="323"/>
      <c r="I473" s="320"/>
      <c r="J473" s="290"/>
      <c r="L473" s="287">
        <f>IF(OR(C473&lt;&gt;"",C473&lt;&gt;0),VLOOKUP(C473,Utenze!$A$7:$U$107,17,FALSE),0)</f>
        <v>0</v>
      </c>
      <c r="M473" s="287">
        <f>IF(OR(C473&lt;&gt;"",C473&lt;&gt;0),VLOOKUP(C473,Utenze!$A$7:$U$107,18,FALSE),0)</f>
        <v>0</v>
      </c>
      <c r="O473" s="288"/>
      <c r="P473" s="289"/>
      <c r="Q473" s="289"/>
      <c r="R473" s="288"/>
      <c r="S473" s="289"/>
      <c r="T473" s="289"/>
    </row>
    <row r="474" spans="1:20" s="2" customFormat="1" ht="11.25">
      <c r="A474" s="306"/>
      <c r="B474" s="306"/>
      <c r="C474" s="306"/>
      <c r="D474" s="317"/>
      <c r="E474" s="328"/>
      <c r="F474" s="299"/>
      <c r="G474" s="326"/>
      <c r="H474" s="323"/>
      <c r="I474" s="320"/>
      <c r="J474" s="290"/>
      <c r="L474" s="287">
        <f>IF(OR(C474&lt;&gt;"",C474&lt;&gt;0),VLOOKUP(C474,Utenze!$A$7:$U$107,17,FALSE),0)</f>
        <v>0</v>
      </c>
      <c r="M474" s="287">
        <f>IF(OR(C474&lt;&gt;"",C474&lt;&gt;0),VLOOKUP(C474,Utenze!$A$7:$U$107,18,FALSE),0)</f>
        <v>0</v>
      </c>
      <c r="O474" s="288"/>
      <c r="P474" s="289"/>
      <c r="Q474" s="289"/>
      <c r="R474" s="288"/>
      <c r="S474" s="289"/>
      <c r="T474" s="289"/>
    </row>
    <row r="475" spans="1:20" s="2" customFormat="1" ht="11.25">
      <c r="A475" s="306"/>
      <c r="B475" s="306"/>
      <c r="C475" s="306"/>
      <c r="D475" s="317"/>
      <c r="E475" s="328"/>
      <c r="F475" s="299"/>
      <c r="G475" s="326"/>
      <c r="H475" s="323"/>
      <c r="I475" s="320"/>
      <c r="J475" s="290"/>
      <c r="L475" s="287">
        <f>IF(OR(C475&lt;&gt;"",C475&lt;&gt;0),VLOOKUP(C475,Utenze!$A$7:$U$107,17,FALSE),0)</f>
        <v>0</v>
      </c>
      <c r="M475" s="287">
        <f>IF(OR(C475&lt;&gt;"",C475&lt;&gt;0),VLOOKUP(C475,Utenze!$A$7:$U$107,18,FALSE),0)</f>
        <v>0</v>
      </c>
      <c r="O475" s="288"/>
      <c r="P475" s="289"/>
      <c r="Q475" s="289"/>
      <c r="R475" s="288"/>
      <c r="S475" s="289"/>
      <c r="T475" s="289"/>
    </row>
    <row r="476" spans="1:20" s="2" customFormat="1" ht="11.25">
      <c r="A476" s="306"/>
      <c r="B476" s="306"/>
      <c r="C476" s="306"/>
      <c r="D476" s="317"/>
      <c r="E476" s="328"/>
      <c r="F476" s="299"/>
      <c r="G476" s="326"/>
      <c r="H476" s="323"/>
      <c r="I476" s="320"/>
      <c r="J476" s="290"/>
      <c r="L476" s="287">
        <f>IF(OR(C476&lt;&gt;"",C476&lt;&gt;0),VLOOKUP(C476,Utenze!$A$7:$U$107,17,FALSE),0)</f>
        <v>0</v>
      </c>
      <c r="M476" s="287">
        <f>IF(OR(C476&lt;&gt;"",C476&lt;&gt;0),VLOOKUP(C476,Utenze!$A$7:$U$107,18,FALSE),0)</f>
        <v>0</v>
      </c>
      <c r="O476" s="288"/>
      <c r="P476" s="289"/>
      <c r="Q476" s="289"/>
      <c r="R476" s="288"/>
      <c r="S476" s="289"/>
      <c r="T476" s="289"/>
    </row>
    <row r="477" spans="1:20" s="2" customFormat="1" ht="11.25">
      <c r="A477" s="306"/>
      <c r="B477" s="306"/>
      <c r="C477" s="306"/>
      <c r="D477" s="317"/>
      <c r="E477" s="328"/>
      <c r="F477" s="299"/>
      <c r="G477" s="326"/>
      <c r="H477" s="323"/>
      <c r="I477" s="320"/>
      <c r="J477" s="290"/>
      <c r="L477" s="287">
        <f>IF(OR(C477&lt;&gt;"",C477&lt;&gt;0),VLOOKUP(C477,Utenze!$A$7:$U$107,17,FALSE),0)</f>
        <v>0</v>
      </c>
      <c r="M477" s="287">
        <f>IF(OR(C477&lt;&gt;"",C477&lt;&gt;0),VLOOKUP(C477,Utenze!$A$7:$U$107,18,FALSE),0)</f>
        <v>0</v>
      </c>
      <c r="O477" s="288"/>
      <c r="P477" s="289"/>
      <c r="Q477" s="289"/>
      <c r="R477" s="288"/>
      <c r="S477" s="289"/>
      <c r="T477" s="289"/>
    </row>
    <row r="478" spans="1:20" s="2" customFormat="1" ht="11.25">
      <c r="A478" s="306"/>
      <c r="B478" s="306"/>
      <c r="C478" s="306"/>
      <c r="D478" s="317"/>
      <c r="E478" s="328"/>
      <c r="F478" s="299"/>
      <c r="G478" s="326"/>
      <c r="H478" s="323"/>
      <c r="I478" s="320"/>
      <c r="J478" s="290"/>
      <c r="L478" s="287">
        <f>IF(OR(C478&lt;&gt;"",C478&lt;&gt;0),VLOOKUP(C478,Utenze!$A$7:$U$107,17,FALSE),0)</f>
        <v>0</v>
      </c>
      <c r="M478" s="287">
        <f>IF(OR(C478&lt;&gt;"",C478&lt;&gt;0),VLOOKUP(C478,Utenze!$A$7:$U$107,18,FALSE),0)</f>
        <v>0</v>
      </c>
      <c r="O478" s="288"/>
      <c r="P478" s="289"/>
      <c r="Q478" s="289"/>
      <c r="R478" s="288"/>
      <c r="S478" s="289"/>
      <c r="T478" s="289"/>
    </row>
    <row r="479" spans="1:20" s="2" customFormat="1" ht="11.25">
      <c r="A479" s="306"/>
      <c r="B479" s="306"/>
      <c r="C479" s="306"/>
      <c r="D479" s="317"/>
      <c r="E479" s="328"/>
      <c r="F479" s="299"/>
      <c r="G479" s="326"/>
      <c r="H479" s="323"/>
      <c r="I479" s="320"/>
      <c r="J479" s="290"/>
      <c r="L479" s="287">
        <f>IF(OR(C479&lt;&gt;"",C479&lt;&gt;0),VLOOKUP(C479,Utenze!$A$7:$U$107,17,FALSE),0)</f>
        <v>0</v>
      </c>
      <c r="M479" s="287">
        <f>IF(OR(C479&lt;&gt;"",C479&lt;&gt;0),VLOOKUP(C479,Utenze!$A$7:$U$107,18,FALSE),0)</f>
        <v>0</v>
      </c>
      <c r="O479" s="288"/>
      <c r="P479" s="289"/>
      <c r="Q479" s="289"/>
      <c r="R479" s="288"/>
      <c r="S479" s="289"/>
      <c r="T479" s="289"/>
    </row>
    <row r="480" spans="1:20" s="2" customFormat="1" ht="11.25">
      <c r="A480" s="306"/>
      <c r="B480" s="306"/>
      <c r="C480" s="306"/>
      <c r="D480" s="317"/>
      <c r="E480" s="328"/>
      <c r="F480" s="299"/>
      <c r="G480" s="326"/>
      <c r="H480" s="323"/>
      <c r="I480" s="320"/>
      <c r="J480" s="290"/>
      <c r="L480" s="287">
        <f>IF(OR(C480&lt;&gt;"",C480&lt;&gt;0),VLOOKUP(C480,Utenze!$A$7:$U$107,17,FALSE),0)</f>
        <v>0</v>
      </c>
      <c r="M480" s="287">
        <f>IF(OR(C480&lt;&gt;"",C480&lt;&gt;0),VLOOKUP(C480,Utenze!$A$7:$U$107,18,FALSE),0)</f>
        <v>0</v>
      </c>
      <c r="O480" s="288"/>
      <c r="P480" s="289"/>
      <c r="Q480" s="289"/>
      <c r="R480" s="288"/>
      <c r="S480" s="289"/>
      <c r="T480" s="289"/>
    </row>
    <row r="481" spans="1:20" s="2" customFormat="1" ht="11.25">
      <c r="A481" s="306"/>
      <c r="B481" s="306"/>
      <c r="C481" s="306"/>
      <c r="D481" s="317"/>
      <c r="E481" s="328"/>
      <c r="F481" s="299"/>
      <c r="G481" s="326"/>
      <c r="H481" s="323"/>
      <c r="I481" s="320"/>
      <c r="J481" s="290"/>
      <c r="L481" s="287">
        <f>IF(OR(C481&lt;&gt;"",C481&lt;&gt;0),VLOOKUP(C481,Utenze!$A$7:$U$107,17,FALSE),0)</f>
        <v>0</v>
      </c>
      <c r="M481" s="287">
        <f>IF(OR(C481&lt;&gt;"",C481&lt;&gt;0),VLOOKUP(C481,Utenze!$A$7:$U$107,18,FALSE),0)</f>
        <v>0</v>
      </c>
      <c r="O481" s="288"/>
      <c r="P481" s="289"/>
      <c r="Q481" s="289"/>
      <c r="R481" s="288"/>
      <c r="S481" s="289"/>
      <c r="T481" s="289"/>
    </row>
    <row r="482" spans="1:20" s="2" customFormat="1" ht="11.25">
      <c r="A482" s="306"/>
      <c r="B482" s="306"/>
      <c r="C482" s="306"/>
      <c r="D482" s="317"/>
      <c r="E482" s="328"/>
      <c r="F482" s="299"/>
      <c r="G482" s="326"/>
      <c r="H482" s="323"/>
      <c r="I482" s="320"/>
      <c r="J482" s="290"/>
      <c r="L482" s="287">
        <f>IF(OR(C482&lt;&gt;"",C482&lt;&gt;0),VLOOKUP(C482,Utenze!$A$7:$U$107,17,FALSE),0)</f>
        <v>0</v>
      </c>
      <c r="M482" s="287">
        <f>IF(OR(C482&lt;&gt;"",C482&lt;&gt;0),VLOOKUP(C482,Utenze!$A$7:$U$107,18,FALSE),0)</f>
        <v>0</v>
      </c>
      <c r="O482" s="288"/>
      <c r="P482" s="289"/>
      <c r="Q482" s="289"/>
      <c r="R482" s="288"/>
      <c r="S482" s="289"/>
      <c r="T482" s="289"/>
    </row>
    <row r="483" spans="1:20" s="2" customFormat="1" ht="11.25">
      <c r="A483" s="306"/>
      <c r="B483" s="306"/>
      <c r="C483" s="306"/>
      <c r="D483" s="317"/>
      <c r="E483" s="328"/>
      <c r="F483" s="299"/>
      <c r="G483" s="326"/>
      <c r="H483" s="323"/>
      <c r="I483" s="320"/>
      <c r="J483" s="290"/>
      <c r="L483" s="287">
        <f>IF(OR(C483&lt;&gt;"",C483&lt;&gt;0),VLOOKUP(C483,Utenze!$A$7:$U$107,17,FALSE),0)</f>
        <v>0</v>
      </c>
      <c r="M483" s="287">
        <f>IF(OR(C483&lt;&gt;"",C483&lt;&gt;0),VLOOKUP(C483,Utenze!$A$7:$U$107,18,FALSE),0)</f>
        <v>0</v>
      </c>
      <c r="O483" s="288"/>
      <c r="P483" s="289"/>
      <c r="Q483" s="289"/>
      <c r="R483" s="288"/>
      <c r="S483" s="289"/>
      <c r="T483" s="289"/>
    </row>
    <row r="484" spans="1:20" s="2" customFormat="1" ht="11.25">
      <c r="A484" s="306"/>
      <c r="B484" s="306"/>
      <c r="C484" s="306"/>
      <c r="D484" s="317"/>
      <c r="E484" s="328"/>
      <c r="F484" s="299"/>
      <c r="G484" s="326"/>
      <c r="H484" s="323"/>
      <c r="I484" s="320"/>
      <c r="J484" s="290"/>
      <c r="L484" s="287">
        <f>IF(OR(C484&lt;&gt;"",C484&lt;&gt;0),VLOOKUP(C484,Utenze!$A$7:$U$107,17,FALSE),0)</f>
        <v>0</v>
      </c>
      <c r="M484" s="287">
        <f>IF(OR(C484&lt;&gt;"",C484&lt;&gt;0),VLOOKUP(C484,Utenze!$A$7:$U$107,18,FALSE),0)</f>
        <v>0</v>
      </c>
      <c r="O484" s="288"/>
      <c r="P484" s="289"/>
      <c r="Q484" s="289"/>
      <c r="R484" s="288"/>
      <c r="S484" s="289"/>
      <c r="T484" s="289"/>
    </row>
    <row r="485" spans="1:20" s="2" customFormat="1" ht="11.25">
      <c r="A485" s="306"/>
      <c r="B485" s="306"/>
      <c r="C485" s="306"/>
      <c r="D485" s="317"/>
      <c r="E485" s="328"/>
      <c r="F485" s="299"/>
      <c r="G485" s="326"/>
      <c r="H485" s="323"/>
      <c r="I485" s="320"/>
      <c r="J485" s="290"/>
      <c r="L485" s="287">
        <f>IF(OR(C485&lt;&gt;"",C485&lt;&gt;0),VLOOKUP(C485,Utenze!$A$7:$U$107,17,FALSE),0)</f>
        <v>0</v>
      </c>
      <c r="M485" s="287">
        <f>IF(OR(C485&lt;&gt;"",C485&lt;&gt;0),VLOOKUP(C485,Utenze!$A$7:$U$107,18,FALSE),0)</f>
        <v>0</v>
      </c>
      <c r="O485" s="288"/>
      <c r="P485" s="289"/>
      <c r="Q485" s="289"/>
      <c r="R485" s="288"/>
      <c r="S485" s="289"/>
      <c r="T485" s="289"/>
    </row>
    <row r="486" spans="1:20" s="2" customFormat="1" ht="11.25">
      <c r="A486" s="306"/>
      <c r="B486" s="306"/>
      <c r="C486" s="306"/>
      <c r="D486" s="317"/>
      <c r="E486" s="328"/>
      <c r="F486" s="299"/>
      <c r="G486" s="326"/>
      <c r="H486" s="323"/>
      <c r="I486" s="320"/>
      <c r="J486" s="290"/>
      <c r="L486" s="287">
        <f>IF(OR(C486&lt;&gt;"",C486&lt;&gt;0),VLOOKUP(C486,Utenze!$A$7:$U$107,17,FALSE),0)</f>
        <v>0</v>
      </c>
      <c r="M486" s="287">
        <f>IF(OR(C486&lt;&gt;"",C486&lt;&gt;0),VLOOKUP(C486,Utenze!$A$7:$U$107,18,FALSE),0)</f>
        <v>0</v>
      </c>
      <c r="O486" s="288"/>
      <c r="P486" s="289"/>
      <c r="Q486" s="289"/>
      <c r="R486" s="288"/>
      <c r="S486" s="289"/>
      <c r="T486" s="289"/>
    </row>
    <row r="487" spans="1:20" s="2" customFormat="1" ht="11.25">
      <c r="A487" s="306"/>
      <c r="B487" s="306"/>
      <c r="C487" s="306"/>
      <c r="D487" s="317"/>
      <c r="E487" s="328"/>
      <c r="F487" s="299"/>
      <c r="G487" s="326"/>
      <c r="H487" s="323"/>
      <c r="I487" s="320"/>
      <c r="J487" s="290"/>
      <c r="L487" s="287">
        <f>IF(OR(C487&lt;&gt;"",C487&lt;&gt;0),VLOOKUP(C487,Utenze!$A$7:$U$107,17,FALSE),0)</f>
        <v>0</v>
      </c>
      <c r="M487" s="287">
        <f>IF(OR(C487&lt;&gt;"",C487&lt;&gt;0),VLOOKUP(C487,Utenze!$A$7:$U$107,18,FALSE),0)</f>
        <v>0</v>
      </c>
      <c r="O487" s="288"/>
      <c r="P487" s="289"/>
      <c r="Q487" s="289"/>
      <c r="R487" s="288"/>
      <c r="S487" s="289"/>
      <c r="T487" s="289"/>
    </row>
    <row r="488" spans="1:20" s="2" customFormat="1" ht="11.25">
      <c r="A488" s="306"/>
      <c r="B488" s="306"/>
      <c r="C488" s="306"/>
      <c r="D488" s="317"/>
      <c r="E488" s="328"/>
      <c r="F488" s="299"/>
      <c r="G488" s="326"/>
      <c r="H488" s="323"/>
      <c r="I488" s="320"/>
      <c r="J488" s="290"/>
      <c r="L488" s="287">
        <f>IF(OR(C488&lt;&gt;"",C488&lt;&gt;0),VLOOKUP(C488,Utenze!$A$7:$U$107,17,FALSE),0)</f>
        <v>0</v>
      </c>
      <c r="M488" s="287">
        <f>IF(OR(C488&lt;&gt;"",C488&lt;&gt;0),VLOOKUP(C488,Utenze!$A$7:$U$107,18,FALSE),0)</f>
        <v>0</v>
      </c>
      <c r="O488" s="288"/>
      <c r="P488" s="289"/>
      <c r="Q488" s="289"/>
      <c r="R488" s="288"/>
      <c r="S488" s="289"/>
      <c r="T488" s="289"/>
    </row>
    <row r="489" spans="1:20" s="2" customFormat="1" ht="11.25">
      <c r="A489" s="306"/>
      <c r="B489" s="306"/>
      <c r="C489" s="306"/>
      <c r="D489" s="317"/>
      <c r="E489" s="328"/>
      <c r="F489" s="299"/>
      <c r="G489" s="326"/>
      <c r="H489" s="323"/>
      <c r="I489" s="320"/>
      <c r="J489" s="290"/>
      <c r="L489" s="287">
        <f>IF(OR(C489&lt;&gt;"",C489&lt;&gt;0),VLOOKUP(C489,Utenze!$A$7:$U$107,17,FALSE),0)</f>
        <v>0</v>
      </c>
      <c r="M489" s="287">
        <f>IF(OR(C489&lt;&gt;"",C489&lt;&gt;0),VLOOKUP(C489,Utenze!$A$7:$U$107,18,FALSE),0)</f>
        <v>0</v>
      </c>
      <c r="O489" s="288"/>
      <c r="P489" s="289"/>
      <c r="Q489" s="289"/>
      <c r="R489" s="288"/>
      <c r="S489" s="289"/>
      <c r="T489" s="289"/>
    </row>
    <row r="490" spans="1:20" s="2" customFormat="1" ht="11.25">
      <c r="A490" s="306"/>
      <c r="B490" s="306"/>
      <c r="C490" s="306"/>
      <c r="D490" s="317"/>
      <c r="E490" s="328"/>
      <c r="F490" s="299"/>
      <c r="G490" s="326"/>
      <c r="H490" s="323"/>
      <c r="I490" s="320"/>
      <c r="J490" s="290"/>
      <c r="L490" s="287">
        <f>IF(OR(C490&lt;&gt;"",C490&lt;&gt;0),VLOOKUP(C490,Utenze!$A$7:$U$107,17,FALSE),0)</f>
        <v>0</v>
      </c>
      <c r="M490" s="287">
        <f>IF(OR(C490&lt;&gt;"",C490&lt;&gt;0),VLOOKUP(C490,Utenze!$A$7:$U$107,18,FALSE),0)</f>
        <v>0</v>
      </c>
      <c r="O490" s="288"/>
      <c r="P490" s="289"/>
      <c r="Q490" s="289"/>
      <c r="R490" s="288"/>
      <c r="S490" s="289"/>
      <c r="T490" s="289"/>
    </row>
    <row r="491" spans="1:20" s="2" customFormat="1" ht="11.25">
      <c r="A491" s="306"/>
      <c r="B491" s="306"/>
      <c r="C491" s="306"/>
      <c r="D491" s="317"/>
      <c r="E491" s="328"/>
      <c r="F491" s="299"/>
      <c r="G491" s="326"/>
      <c r="H491" s="323"/>
      <c r="I491" s="320"/>
      <c r="J491" s="290"/>
      <c r="L491" s="287">
        <f>IF(OR(C491&lt;&gt;"",C491&lt;&gt;0),VLOOKUP(C491,Utenze!$A$7:$U$107,17,FALSE),0)</f>
        <v>0</v>
      </c>
      <c r="M491" s="287">
        <f>IF(OR(C491&lt;&gt;"",C491&lt;&gt;0),VLOOKUP(C491,Utenze!$A$7:$U$107,18,FALSE),0)</f>
        <v>0</v>
      </c>
      <c r="O491" s="288"/>
      <c r="P491" s="289"/>
      <c r="Q491" s="289"/>
      <c r="R491" s="288"/>
      <c r="S491" s="289"/>
      <c r="T491" s="289"/>
    </row>
    <row r="492" spans="1:20" s="2" customFormat="1" ht="11.25">
      <c r="A492" s="306"/>
      <c r="B492" s="306"/>
      <c r="C492" s="306"/>
      <c r="D492" s="317"/>
      <c r="E492" s="328"/>
      <c r="F492" s="299"/>
      <c r="G492" s="326"/>
      <c r="H492" s="323"/>
      <c r="I492" s="320"/>
      <c r="J492" s="290"/>
      <c r="L492" s="287">
        <f>IF(OR(C492&lt;&gt;"",C492&lt;&gt;0),VLOOKUP(C492,Utenze!$A$7:$U$107,17,FALSE),0)</f>
        <v>0</v>
      </c>
      <c r="M492" s="287">
        <f>IF(OR(C492&lt;&gt;"",C492&lt;&gt;0),VLOOKUP(C492,Utenze!$A$7:$U$107,18,FALSE),0)</f>
        <v>0</v>
      </c>
      <c r="O492" s="288"/>
      <c r="P492" s="289"/>
      <c r="Q492" s="289"/>
      <c r="R492" s="288"/>
      <c r="S492" s="289"/>
      <c r="T492" s="289"/>
    </row>
    <row r="493" spans="1:20" s="2" customFormat="1" ht="11.25">
      <c r="A493" s="306"/>
      <c r="B493" s="306"/>
      <c r="C493" s="306"/>
      <c r="D493" s="317"/>
      <c r="E493" s="328"/>
      <c r="F493" s="299"/>
      <c r="G493" s="326"/>
      <c r="H493" s="323"/>
      <c r="I493" s="320"/>
      <c r="J493" s="290"/>
      <c r="L493" s="287">
        <f>IF(OR(C493&lt;&gt;"",C493&lt;&gt;0),VLOOKUP(C493,Utenze!$A$7:$U$107,17,FALSE),0)</f>
        <v>0</v>
      </c>
      <c r="M493" s="287">
        <f>IF(OR(C493&lt;&gt;"",C493&lt;&gt;0),VLOOKUP(C493,Utenze!$A$7:$U$107,18,FALSE),0)</f>
        <v>0</v>
      </c>
      <c r="O493" s="288"/>
      <c r="P493" s="289"/>
      <c r="Q493" s="289"/>
      <c r="R493" s="288"/>
      <c r="S493" s="289"/>
      <c r="T493" s="289"/>
    </row>
    <row r="494" spans="1:20" s="2" customFormat="1" ht="11.25">
      <c r="A494" s="306"/>
      <c r="B494" s="306"/>
      <c r="C494" s="306"/>
      <c r="D494" s="317"/>
      <c r="E494" s="328"/>
      <c r="F494" s="299"/>
      <c r="G494" s="326"/>
      <c r="H494" s="323"/>
      <c r="I494" s="320"/>
      <c r="J494" s="290"/>
      <c r="L494" s="287">
        <f>IF(OR(C494&lt;&gt;"",C494&lt;&gt;0),VLOOKUP(C494,Utenze!$A$7:$U$107,17,FALSE),0)</f>
        <v>0</v>
      </c>
      <c r="M494" s="287">
        <f>IF(OR(C494&lt;&gt;"",C494&lt;&gt;0),VLOOKUP(C494,Utenze!$A$7:$U$107,18,FALSE),0)</f>
        <v>0</v>
      </c>
      <c r="O494" s="288"/>
      <c r="P494" s="289"/>
      <c r="Q494" s="289"/>
      <c r="R494" s="288"/>
      <c r="S494" s="289"/>
      <c r="T494" s="289"/>
    </row>
    <row r="495" spans="1:20" s="2" customFormat="1" ht="11.25">
      <c r="A495" s="306"/>
      <c r="B495" s="306"/>
      <c r="C495" s="306"/>
      <c r="D495" s="317"/>
      <c r="E495" s="328"/>
      <c r="F495" s="299"/>
      <c r="G495" s="326"/>
      <c r="H495" s="323"/>
      <c r="I495" s="320"/>
      <c r="J495" s="290"/>
      <c r="L495" s="287">
        <f>IF(OR(C495&lt;&gt;"",C495&lt;&gt;0),VLOOKUP(C495,Utenze!$A$7:$U$107,17,FALSE),0)</f>
        <v>0</v>
      </c>
      <c r="M495" s="287">
        <f>IF(OR(C495&lt;&gt;"",C495&lt;&gt;0),VLOOKUP(C495,Utenze!$A$7:$U$107,18,FALSE),0)</f>
        <v>0</v>
      </c>
      <c r="O495" s="288"/>
      <c r="P495" s="289"/>
      <c r="Q495" s="289"/>
      <c r="R495" s="288"/>
      <c r="S495" s="289"/>
      <c r="T495" s="289"/>
    </row>
    <row r="496" spans="1:20" s="2" customFormat="1" ht="11.25">
      <c r="A496" s="306"/>
      <c r="B496" s="306"/>
      <c r="C496" s="306"/>
      <c r="D496" s="317"/>
      <c r="E496" s="328"/>
      <c r="F496" s="299"/>
      <c r="G496" s="326"/>
      <c r="H496" s="323"/>
      <c r="I496" s="320"/>
      <c r="J496" s="290"/>
      <c r="L496" s="287">
        <f>IF(OR(C496&lt;&gt;"",C496&lt;&gt;0),VLOOKUP(C496,Utenze!$A$7:$U$107,17,FALSE),0)</f>
        <v>0</v>
      </c>
      <c r="M496" s="287">
        <f>IF(OR(C496&lt;&gt;"",C496&lt;&gt;0),VLOOKUP(C496,Utenze!$A$7:$U$107,18,FALSE),0)</f>
        <v>0</v>
      </c>
      <c r="O496" s="288"/>
      <c r="P496" s="289"/>
      <c r="Q496" s="289"/>
      <c r="R496" s="288"/>
      <c r="S496" s="289"/>
      <c r="T496" s="289"/>
    </row>
    <row r="497" spans="1:20" s="2" customFormat="1" ht="11.25">
      <c r="A497" s="306"/>
      <c r="B497" s="306"/>
      <c r="C497" s="306"/>
      <c r="D497" s="317"/>
      <c r="E497" s="328"/>
      <c r="F497" s="299"/>
      <c r="G497" s="326"/>
      <c r="H497" s="323"/>
      <c r="I497" s="320"/>
      <c r="J497" s="290"/>
      <c r="L497" s="287">
        <f>IF(OR(C497&lt;&gt;"",C497&lt;&gt;0),VLOOKUP(C497,Utenze!$A$7:$U$107,17,FALSE),0)</f>
        <v>0</v>
      </c>
      <c r="M497" s="287">
        <f>IF(OR(C497&lt;&gt;"",C497&lt;&gt;0),VLOOKUP(C497,Utenze!$A$7:$U$107,18,FALSE),0)</f>
        <v>0</v>
      </c>
      <c r="O497" s="288"/>
      <c r="P497" s="289"/>
      <c r="Q497" s="289"/>
      <c r="R497" s="288"/>
      <c r="S497" s="289"/>
      <c r="T497" s="289"/>
    </row>
    <row r="498" spans="1:20" s="2" customFormat="1" ht="11.25">
      <c r="A498" s="306"/>
      <c r="B498" s="306"/>
      <c r="C498" s="306"/>
      <c r="D498" s="317"/>
      <c r="E498" s="328"/>
      <c r="F498" s="299"/>
      <c r="G498" s="326"/>
      <c r="H498" s="323"/>
      <c r="I498" s="320"/>
      <c r="J498" s="290"/>
      <c r="L498" s="287">
        <f>IF(OR(C498&lt;&gt;"",C498&lt;&gt;0),VLOOKUP(C498,Utenze!$A$7:$U$107,17,FALSE),0)</f>
        <v>0</v>
      </c>
      <c r="M498" s="287">
        <f>IF(OR(C498&lt;&gt;"",C498&lt;&gt;0),VLOOKUP(C498,Utenze!$A$7:$U$107,18,FALSE),0)</f>
        <v>0</v>
      </c>
      <c r="O498" s="288"/>
      <c r="P498" s="289"/>
      <c r="Q498" s="289"/>
      <c r="R498" s="288"/>
      <c r="S498" s="289"/>
      <c r="T498" s="289"/>
    </row>
    <row r="499" spans="1:20" s="2" customFormat="1" ht="11.25">
      <c r="A499" s="306"/>
      <c r="B499" s="306"/>
      <c r="C499" s="306"/>
      <c r="D499" s="317"/>
      <c r="E499" s="328"/>
      <c r="F499" s="299"/>
      <c r="G499" s="326"/>
      <c r="H499" s="323"/>
      <c r="I499" s="320"/>
      <c r="J499" s="290"/>
      <c r="L499" s="287">
        <f>IF(OR(C499&lt;&gt;"",C499&lt;&gt;0),VLOOKUP(C499,Utenze!$A$7:$U$107,17,FALSE),0)</f>
        <v>0</v>
      </c>
      <c r="M499" s="287">
        <f>IF(OR(C499&lt;&gt;"",C499&lt;&gt;0),VLOOKUP(C499,Utenze!$A$7:$U$107,18,FALSE),0)</f>
        <v>0</v>
      </c>
      <c r="O499" s="288"/>
      <c r="P499" s="289"/>
      <c r="Q499" s="289"/>
      <c r="R499" s="288"/>
      <c r="S499" s="289"/>
      <c r="T499" s="289"/>
    </row>
    <row r="500" spans="1:20" s="2" customFormat="1" ht="11.25">
      <c r="A500" s="306"/>
      <c r="B500" s="306"/>
      <c r="C500" s="306"/>
      <c r="D500" s="317"/>
      <c r="E500" s="328"/>
      <c r="F500" s="299"/>
      <c r="G500" s="326"/>
      <c r="H500" s="323"/>
      <c r="I500" s="320"/>
      <c r="J500" s="290"/>
      <c r="L500" s="287">
        <f>IF(OR(C500&lt;&gt;"",C500&lt;&gt;0),VLOOKUP(C500,Utenze!$A$7:$U$107,17,FALSE),0)</f>
        <v>0</v>
      </c>
      <c r="M500" s="287">
        <f>IF(OR(C500&lt;&gt;"",C500&lt;&gt;0),VLOOKUP(C500,Utenze!$A$7:$U$107,18,FALSE),0)</f>
        <v>0</v>
      </c>
      <c r="O500" s="288"/>
      <c r="P500" s="289"/>
      <c r="Q500" s="289"/>
      <c r="R500" s="288"/>
      <c r="S500" s="289"/>
      <c r="T500" s="289"/>
    </row>
    <row r="501" spans="1:20" s="2" customFormat="1" ht="11.25">
      <c r="A501" s="306"/>
      <c r="B501" s="306"/>
      <c r="C501" s="306"/>
      <c r="D501" s="317"/>
      <c r="E501" s="328"/>
      <c r="F501" s="299"/>
      <c r="G501" s="326"/>
      <c r="H501" s="323"/>
      <c r="I501" s="320"/>
      <c r="J501" s="290"/>
      <c r="L501" s="287">
        <f>IF(OR(C501&lt;&gt;"",C501&lt;&gt;0),VLOOKUP(C501,Utenze!$A$7:$U$107,17,FALSE),0)</f>
        <v>0</v>
      </c>
      <c r="M501" s="287">
        <f>IF(OR(C501&lt;&gt;"",C501&lt;&gt;0),VLOOKUP(C501,Utenze!$A$7:$U$107,18,FALSE),0)</f>
        <v>0</v>
      </c>
      <c r="O501" s="288"/>
      <c r="P501" s="289"/>
      <c r="Q501" s="289"/>
      <c r="R501" s="288"/>
      <c r="S501" s="289"/>
      <c r="T501" s="289"/>
    </row>
    <row r="502" spans="1:20" s="2" customFormat="1" ht="11.25">
      <c r="A502" s="306"/>
      <c r="B502" s="306"/>
      <c r="C502" s="306"/>
      <c r="D502" s="317"/>
      <c r="E502" s="328"/>
      <c r="F502" s="299"/>
      <c r="G502" s="326"/>
      <c r="H502" s="323"/>
      <c r="I502" s="320"/>
      <c r="J502" s="290"/>
      <c r="L502" s="287">
        <f>IF(OR(C502&lt;&gt;"",C502&lt;&gt;0),VLOOKUP(C502,Utenze!$A$7:$U$107,17,FALSE),0)</f>
        <v>0</v>
      </c>
      <c r="M502" s="287">
        <f>IF(OR(C502&lt;&gt;"",C502&lt;&gt;0),VLOOKUP(C502,Utenze!$A$7:$U$107,18,FALSE),0)</f>
        <v>0</v>
      </c>
      <c r="O502" s="288"/>
      <c r="P502" s="289"/>
      <c r="Q502" s="289"/>
      <c r="R502" s="288"/>
      <c r="S502" s="289"/>
      <c r="T502" s="289"/>
    </row>
    <row r="503" spans="1:20" s="2" customFormat="1" ht="11.25">
      <c r="A503" s="306"/>
      <c r="B503" s="306"/>
      <c r="C503" s="306"/>
      <c r="D503" s="317"/>
      <c r="E503" s="328"/>
      <c r="F503" s="299"/>
      <c r="G503" s="326"/>
      <c r="H503" s="323"/>
      <c r="I503" s="320"/>
      <c r="J503" s="290"/>
      <c r="L503" s="287">
        <f>IF(OR(C503&lt;&gt;"",C503&lt;&gt;0),VLOOKUP(C503,Utenze!$A$7:$U$107,17,FALSE),0)</f>
        <v>0</v>
      </c>
      <c r="M503" s="287">
        <f>IF(OR(C503&lt;&gt;"",C503&lt;&gt;0),VLOOKUP(C503,Utenze!$A$7:$U$107,18,FALSE),0)</f>
        <v>0</v>
      </c>
      <c r="O503" s="288"/>
      <c r="P503" s="289"/>
      <c r="Q503" s="289"/>
      <c r="R503" s="288"/>
      <c r="S503" s="289"/>
      <c r="T503" s="289"/>
    </row>
    <row r="504" spans="1:20" s="2" customFormat="1" ht="11.25">
      <c r="A504" s="306"/>
      <c r="B504" s="306"/>
      <c r="C504" s="306"/>
      <c r="D504" s="317"/>
      <c r="E504" s="328"/>
      <c r="F504" s="299"/>
      <c r="G504" s="326"/>
      <c r="H504" s="323"/>
      <c r="I504" s="320"/>
      <c r="J504" s="290"/>
      <c r="L504" s="287">
        <f>IF(OR(C504&lt;&gt;"",C504&lt;&gt;0),VLOOKUP(C504,Utenze!$A$7:$U$107,17,FALSE),0)</f>
        <v>0</v>
      </c>
      <c r="M504" s="287">
        <f>IF(OR(C504&lt;&gt;"",C504&lt;&gt;0),VLOOKUP(C504,Utenze!$A$7:$U$107,18,FALSE),0)</f>
        <v>0</v>
      </c>
      <c r="O504" s="288"/>
      <c r="P504" s="289"/>
      <c r="Q504" s="289"/>
      <c r="R504" s="288"/>
      <c r="S504" s="289"/>
      <c r="T504" s="289"/>
    </row>
    <row r="505" spans="1:20" s="2" customFormat="1" ht="11.25">
      <c r="A505" s="306"/>
      <c r="B505" s="306"/>
      <c r="C505" s="306"/>
      <c r="D505" s="317"/>
      <c r="E505" s="328"/>
      <c r="F505" s="299"/>
      <c r="G505" s="326"/>
      <c r="H505" s="323"/>
      <c r="I505" s="320"/>
      <c r="J505" s="290"/>
      <c r="L505" s="287">
        <f>IF(OR(C505&lt;&gt;"",C505&lt;&gt;0),VLOOKUP(C505,Utenze!$A$7:$U$107,17,FALSE),0)</f>
        <v>0</v>
      </c>
      <c r="M505" s="287">
        <f>IF(OR(C505&lt;&gt;"",C505&lt;&gt;0),VLOOKUP(C505,Utenze!$A$7:$U$107,18,FALSE),0)</f>
        <v>0</v>
      </c>
      <c r="O505" s="288"/>
      <c r="P505" s="289"/>
      <c r="Q505" s="289"/>
      <c r="R505" s="288"/>
      <c r="S505" s="289"/>
      <c r="T505" s="289"/>
    </row>
    <row r="506" spans="1:20" s="2" customFormat="1" ht="11.25">
      <c r="A506" s="306"/>
      <c r="B506" s="306"/>
      <c r="C506" s="306"/>
      <c r="D506" s="317"/>
      <c r="E506" s="328"/>
      <c r="F506" s="299"/>
      <c r="G506" s="326"/>
      <c r="H506" s="323"/>
      <c r="I506" s="320"/>
      <c r="J506" s="290"/>
      <c r="L506" s="287">
        <f>IF(OR(C506&lt;&gt;"",C506&lt;&gt;0),VLOOKUP(C506,Utenze!$A$7:$U$107,17,FALSE),0)</f>
        <v>0</v>
      </c>
      <c r="M506" s="287">
        <f>IF(OR(C506&lt;&gt;"",C506&lt;&gt;0),VLOOKUP(C506,Utenze!$A$7:$U$107,18,FALSE),0)</f>
        <v>0</v>
      </c>
      <c r="O506" s="288"/>
      <c r="P506" s="289"/>
      <c r="Q506" s="289"/>
      <c r="R506" s="288"/>
      <c r="S506" s="289"/>
      <c r="T506" s="289"/>
    </row>
    <row r="507" spans="1:20" s="2" customFormat="1" ht="11.25">
      <c r="A507" s="306"/>
      <c r="B507" s="306"/>
      <c r="C507" s="306"/>
      <c r="D507" s="317"/>
      <c r="E507" s="328"/>
      <c r="F507" s="299"/>
      <c r="G507" s="326"/>
      <c r="H507" s="323"/>
      <c r="I507" s="320"/>
      <c r="J507" s="290"/>
      <c r="L507" s="287">
        <f>IF(OR(C507&lt;&gt;"",C507&lt;&gt;0),VLOOKUP(C507,Utenze!$A$7:$U$107,17,FALSE),0)</f>
        <v>0</v>
      </c>
      <c r="M507" s="287">
        <f>IF(OR(C507&lt;&gt;"",C507&lt;&gt;0),VLOOKUP(C507,Utenze!$A$7:$U$107,18,FALSE),0)</f>
        <v>0</v>
      </c>
      <c r="O507" s="288"/>
      <c r="P507" s="289"/>
      <c r="Q507" s="289"/>
      <c r="R507" s="288"/>
      <c r="S507" s="289"/>
      <c r="T507" s="289"/>
    </row>
    <row r="508" spans="1:20" s="2" customFormat="1" ht="11.25">
      <c r="A508" s="306"/>
      <c r="B508" s="306"/>
      <c r="C508" s="306"/>
      <c r="D508" s="317"/>
      <c r="E508" s="328"/>
      <c r="F508" s="299"/>
      <c r="G508" s="326"/>
      <c r="H508" s="323"/>
      <c r="I508" s="320"/>
      <c r="J508" s="290"/>
      <c r="L508" s="287">
        <f>IF(OR(C508&lt;&gt;"",C508&lt;&gt;0),VLOOKUP(C508,Utenze!$A$7:$U$107,17,FALSE),0)</f>
        <v>0</v>
      </c>
      <c r="M508" s="287">
        <f>IF(OR(C508&lt;&gt;"",C508&lt;&gt;0),VLOOKUP(C508,Utenze!$A$7:$U$107,18,FALSE),0)</f>
        <v>0</v>
      </c>
      <c r="O508" s="288"/>
      <c r="P508" s="289"/>
      <c r="Q508" s="289"/>
      <c r="R508" s="288"/>
      <c r="S508" s="289"/>
      <c r="T508" s="289"/>
    </row>
    <row r="509" spans="1:20" s="2" customFormat="1" ht="11.25">
      <c r="A509" s="306"/>
      <c r="B509" s="306"/>
      <c r="C509" s="306"/>
      <c r="D509" s="317"/>
      <c r="E509" s="328"/>
      <c r="F509" s="299"/>
      <c r="G509" s="326"/>
      <c r="H509" s="323"/>
      <c r="I509" s="320"/>
      <c r="J509" s="290"/>
      <c r="L509" s="287">
        <f>IF(OR(C509&lt;&gt;"",C509&lt;&gt;0),VLOOKUP(C509,Utenze!$A$7:$U$107,17,FALSE),0)</f>
        <v>0</v>
      </c>
      <c r="M509" s="287">
        <f>IF(OR(C509&lt;&gt;"",C509&lt;&gt;0),VLOOKUP(C509,Utenze!$A$7:$U$107,18,FALSE),0)</f>
        <v>0</v>
      </c>
      <c r="O509" s="288"/>
      <c r="P509" s="289"/>
      <c r="Q509" s="289"/>
      <c r="R509" s="288"/>
      <c r="S509" s="289"/>
      <c r="T509" s="289"/>
    </row>
    <row r="510" spans="1:20" s="2" customFormat="1" ht="11.25">
      <c r="A510" s="306"/>
      <c r="B510" s="306"/>
      <c r="C510" s="306"/>
      <c r="D510" s="317"/>
      <c r="E510" s="328"/>
      <c r="F510" s="299"/>
      <c r="G510" s="326"/>
      <c r="H510" s="323"/>
      <c r="I510" s="320"/>
      <c r="J510" s="290"/>
      <c r="L510" s="287">
        <f>IF(OR(C510&lt;&gt;"",C510&lt;&gt;0),VLOOKUP(C510,Utenze!$A$7:$U$107,17,FALSE),0)</f>
        <v>0</v>
      </c>
      <c r="M510" s="287">
        <f>IF(OR(C510&lt;&gt;"",C510&lt;&gt;0),VLOOKUP(C510,Utenze!$A$7:$U$107,18,FALSE),0)</f>
        <v>0</v>
      </c>
      <c r="O510" s="288"/>
      <c r="P510" s="289"/>
      <c r="Q510" s="289"/>
      <c r="R510" s="288"/>
      <c r="S510" s="289"/>
      <c r="T510" s="289"/>
    </row>
    <row r="511" spans="1:20" s="2" customFormat="1" ht="11.25">
      <c r="A511" s="306"/>
      <c r="B511" s="306"/>
      <c r="C511" s="306"/>
      <c r="D511" s="317"/>
      <c r="E511" s="328"/>
      <c r="F511" s="299"/>
      <c r="G511" s="326"/>
      <c r="H511" s="323"/>
      <c r="I511" s="320"/>
      <c r="J511" s="290"/>
      <c r="L511" s="287">
        <f>IF(OR(C511&lt;&gt;"",C511&lt;&gt;0),VLOOKUP(C511,Utenze!$A$7:$U$107,17,FALSE),0)</f>
        <v>0</v>
      </c>
      <c r="M511" s="287">
        <f>IF(OR(C511&lt;&gt;"",C511&lt;&gt;0),VLOOKUP(C511,Utenze!$A$7:$U$107,18,FALSE),0)</f>
        <v>0</v>
      </c>
      <c r="O511" s="288"/>
      <c r="P511" s="289"/>
      <c r="Q511" s="289"/>
      <c r="R511" s="288"/>
      <c r="S511" s="289"/>
      <c r="T511" s="289"/>
    </row>
    <row r="512" spans="1:20" s="2" customFormat="1" ht="11.25">
      <c r="A512" s="306"/>
      <c r="B512" s="306"/>
      <c r="C512" s="306"/>
      <c r="D512" s="317"/>
      <c r="E512" s="328"/>
      <c r="F512" s="299"/>
      <c r="G512" s="326"/>
      <c r="H512" s="323"/>
      <c r="I512" s="320"/>
      <c r="J512" s="290"/>
      <c r="L512" s="287">
        <f>IF(OR(C512&lt;&gt;"",C512&lt;&gt;0),VLOOKUP(C512,Utenze!$A$7:$U$107,17,FALSE),0)</f>
        <v>0</v>
      </c>
      <c r="M512" s="287">
        <f>IF(OR(C512&lt;&gt;"",C512&lt;&gt;0),VLOOKUP(C512,Utenze!$A$7:$U$107,18,FALSE),0)</f>
        <v>0</v>
      </c>
      <c r="O512" s="288"/>
      <c r="P512" s="289"/>
      <c r="Q512" s="289"/>
      <c r="R512" s="288"/>
      <c r="S512" s="289"/>
      <c r="T512" s="289"/>
    </row>
    <row r="513" spans="1:20" s="2" customFormat="1" ht="11.25">
      <c r="A513" s="306"/>
      <c r="B513" s="306"/>
      <c r="C513" s="306"/>
      <c r="D513" s="317"/>
      <c r="E513" s="328"/>
      <c r="F513" s="299"/>
      <c r="G513" s="326"/>
      <c r="H513" s="323"/>
      <c r="I513" s="320"/>
      <c r="J513" s="290"/>
      <c r="L513" s="287">
        <f>IF(OR(C513&lt;&gt;"",C513&lt;&gt;0),VLOOKUP(C513,Utenze!$A$7:$U$107,17,FALSE),0)</f>
        <v>0</v>
      </c>
      <c r="M513" s="287">
        <f>IF(OR(C513&lt;&gt;"",C513&lt;&gt;0),VLOOKUP(C513,Utenze!$A$7:$U$107,18,FALSE),0)</f>
        <v>0</v>
      </c>
      <c r="O513" s="288"/>
      <c r="P513" s="289"/>
      <c r="Q513" s="289"/>
      <c r="R513" s="288"/>
      <c r="S513" s="289"/>
      <c r="T513" s="289"/>
    </row>
    <row r="514" spans="1:20" s="2" customFormat="1" ht="11.25">
      <c r="A514" s="306"/>
      <c r="B514" s="306"/>
      <c r="C514" s="306"/>
      <c r="D514" s="317"/>
      <c r="E514" s="328"/>
      <c r="F514" s="299"/>
      <c r="G514" s="326"/>
      <c r="H514" s="323"/>
      <c r="I514" s="320"/>
      <c r="J514" s="290"/>
      <c r="L514" s="287">
        <f>IF(OR(C514&lt;&gt;"",C514&lt;&gt;0),VLOOKUP(C514,Utenze!$A$7:$U$107,17,FALSE),0)</f>
        <v>0</v>
      </c>
      <c r="M514" s="287">
        <f>IF(OR(C514&lt;&gt;"",C514&lt;&gt;0),VLOOKUP(C514,Utenze!$A$7:$U$107,18,FALSE),0)</f>
        <v>0</v>
      </c>
      <c r="O514" s="288"/>
      <c r="P514" s="289"/>
      <c r="Q514" s="289"/>
      <c r="R514" s="288"/>
      <c r="S514" s="289"/>
      <c r="T514" s="289"/>
    </row>
    <row r="515" spans="1:20" s="2" customFormat="1" ht="11.25">
      <c r="A515" s="306"/>
      <c r="B515" s="306"/>
      <c r="C515" s="306"/>
      <c r="D515" s="317"/>
      <c r="E515" s="328"/>
      <c r="F515" s="299"/>
      <c r="G515" s="326"/>
      <c r="H515" s="323"/>
      <c r="I515" s="320"/>
      <c r="J515" s="290"/>
      <c r="L515" s="287">
        <f>IF(OR(C515&lt;&gt;"",C515&lt;&gt;0),VLOOKUP(C515,Utenze!$A$7:$U$107,17,FALSE),0)</f>
        <v>0</v>
      </c>
      <c r="M515" s="287">
        <f>IF(OR(C515&lt;&gt;"",C515&lt;&gt;0),VLOOKUP(C515,Utenze!$A$7:$U$107,18,FALSE),0)</f>
        <v>0</v>
      </c>
      <c r="O515" s="288"/>
      <c r="P515" s="289"/>
      <c r="Q515" s="289"/>
      <c r="R515" s="288"/>
      <c r="S515" s="289"/>
      <c r="T515" s="289"/>
    </row>
    <row r="516" spans="1:20" s="2" customFormat="1" ht="11.25">
      <c r="A516" s="306"/>
      <c r="B516" s="306"/>
      <c r="C516" s="306"/>
      <c r="D516" s="317"/>
      <c r="E516" s="328"/>
      <c r="F516" s="299"/>
      <c r="G516" s="326"/>
      <c r="H516" s="323"/>
      <c r="I516" s="320"/>
      <c r="J516" s="290"/>
      <c r="L516" s="287">
        <f>IF(OR(C516&lt;&gt;"",C516&lt;&gt;0),VLOOKUP(C516,Utenze!$A$7:$U$107,17,FALSE),0)</f>
        <v>0</v>
      </c>
      <c r="M516" s="287">
        <f>IF(OR(C516&lt;&gt;"",C516&lt;&gt;0),VLOOKUP(C516,Utenze!$A$7:$U$107,18,FALSE),0)</f>
        <v>0</v>
      </c>
      <c r="O516" s="288"/>
      <c r="P516" s="289"/>
      <c r="Q516" s="289"/>
      <c r="R516" s="288"/>
      <c r="S516" s="289"/>
      <c r="T516" s="289"/>
    </row>
    <row r="517" spans="1:20" s="2" customFormat="1" ht="11.25">
      <c r="A517" s="306"/>
      <c r="B517" s="306"/>
      <c r="C517" s="306"/>
      <c r="D517" s="317"/>
      <c r="E517" s="328"/>
      <c r="F517" s="299"/>
      <c r="G517" s="326"/>
      <c r="H517" s="323"/>
      <c r="I517" s="320"/>
      <c r="J517" s="290"/>
      <c r="L517" s="287">
        <f>IF(OR(C517&lt;&gt;"",C517&lt;&gt;0),VLOOKUP(C517,Utenze!$A$7:$U$107,17,FALSE),0)</f>
        <v>0</v>
      </c>
      <c r="M517" s="287">
        <f>IF(OR(C517&lt;&gt;"",C517&lt;&gt;0),VLOOKUP(C517,Utenze!$A$7:$U$107,18,FALSE),0)</f>
        <v>0</v>
      </c>
      <c r="O517" s="288"/>
      <c r="P517" s="289"/>
      <c r="Q517" s="289"/>
      <c r="R517" s="288"/>
      <c r="S517" s="289"/>
      <c r="T517" s="289"/>
    </row>
    <row r="518" spans="1:20" s="2" customFormat="1" ht="11.25">
      <c r="A518" s="306"/>
      <c r="B518" s="306"/>
      <c r="C518" s="306"/>
      <c r="D518" s="317"/>
      <c r="E518" s="328"/>
      <c r="F518" s="299"/>
      <c r="G518" s="326"/>
      <c r="H518" s="323"/>
      <c r="I518" s="320"/>
      <c r="J518" s="290"/>
      <c r="L518" s="287">
        <f>IF(OR(C518&lt;&gt;"",C518&lt;&gt;0),VLOOKUP(C518,Utenze!$A$7:$U$107,17,FALSE),0)</f>
        <v>0</v>
      </c>
      <c r="M518" s="287">
        <f>IF(OR(C518&lt;&gt;"",C518&lt;&gt;0),VLOOKUP(C518,Utenze!$A$7:$U$107,18,FALSE),0)</f>
        <v>0</v>
      </c>
      <c r="O518" s="288"/>
      <c r="P518" s="289"/>
      <c r="Q518" s="289"/>
      <c r="R518" s="288"/>
      <c r="S518" s="289"/>
      <c r="T518" s="289"/>
    </row>
    <row r="519" spans="1:20" s="2" customFormat="1" ht="11.25">
      <c r="A519" s="306"/>
      <c r="B519" s="306"/>
      <c r="C519" s="306"/>
      <c r="D519" s="317"/>
      <c r="E519" s="328"/>
      <c r="F519" s="299"/>
      <c r="G519" s="326"/>
      <c r="H519" s="323"/>
      <c r="I519" s="320"/>
      <c r="J519" s="290"/>
      <c r="L519" s="287">
        <f>IF(OR(C519&lt;&gt;"",C519&lt;&gt;0),VLOOKUP(C519,Utenze!$A$7:$U$107,17,FALSE),0)</f>
        <v>0</v>
      </c>
      <c r="M519" s="287">
        <f>IF(OR(C519&lt;&gt;"",C519&lt;&gt;0),VLOOKUP(C519,Utenze!$A$7:$U$107,18,FALSE),0)</f>
        <v>0</v>
      </c>
      <c r="O519" s="288"/>
      <c r="P519" s="289"/>
      <c r="Q519" s="289"/>
      <c r="R519" s="288"/>
      <c r="S519" s="289"/>
      <c r="T519" s="289"/>
    </row>
    <row r="520" spans="1:20" s="2" customFormat="1" ht="11.25">
      <c r="A520" s="306"/>
      <c r="B520" s="306"/>
      <c r="C520" s="306"/>
      <c r="D520" s="317"/>
      <c r="E520" s="328"/>
      <c r="F520" s="299"/>
      <c r="G520" s="326"/>
      <c r="H520" s="323"/>
      <c r="I520" s="320"/>
      <c r="J520" s="290"/>
      <c r="L520" s="287">
        <f>IF(OR(C520&lt;&gt;"",C520&lt;&gt;0),VLOOKUP(C520,Utenze!$A$7:$U$107,17,FALSE),0)</f>
        <v>0</v>
      </c>
      <c r="M520" s="287">
        <f>IF(OR(C520&lt;&gt;"",C520&lt;&gt;0),VLOOKUP(C520,Utenze!$A$7:$U$107,18,FALSE),0)</f>
        <v>0</v>
      </c>
      <c r="O520" s="288"/>
      <c r="P520" s="289"/>
      <c r="Q520" s="289"/>
      <c r="R520" s="288"/>
      <c r="S520" s="289"/>
      <c r="T520" s="289"/>
    </row>
    <row r="521" spans="1:20" s="2" customFormat="1" ht="11.25">
      <c r="A521" s="306"/>
      <c r="B521" s="306"/>
      <c r="C521" s="306"/>
      <c r="D521" s="317"/>
      <c r="E521" s="328"/>
      <c r="F521" s="299"/>
      <c r="G521" s="326"/>
      <c r="H521" s="323"/>
      <c r="I521" s="320"/>
      <c r="J521" s="290"/>
      <c r="L521" s="287">
        <f>IF(OR(C521&lt;&gt;"",C521&lt;&gt;0),VLOOKUP(C521,Utenze!$A$7:$U$107,17,FALSE),0)</f>
        <v>0</v>
      </c>
      <c r="M521" s="287">
        <f>IF(OR(C521&lt;&gt;"",C521&lt;&gt;0),VLOOKUP(C521,Utenze!$A$7:$U$107,18,FALSE),0)</f>
        <v>0</v>
      </c>
      <c r="O521" s="288"/>
      <c r="P521" s="289"/>
      <c r="Q521" s="289"/>
      <c r="R521" s="288"/>
      <c r="S521" s="289"/>
      <c r="T521" s="289"/>
    </row>
    <row r="522" spans="1:20" s="2" customFormat="1" ht="11.25">
      <c r="A522" s="306"/>
      <c r="B522" s="306"/>
      <c r="C522" s="306"/>
      <c r="D522" s="317"/>
      <c r="E522" s="328"/>
      <c r="F522" s="299"/>
      <c r="G522" s="326"/>
      <c r="H522" s="323"/>
      <c r="I522" s="320"/>
      <c r="J522" s="290"/>
      <c r="L522" s="287">
        <f>IF(OR(C522&lt;&gt;"",C522&lt;&gt;0),VLOOKUP(C522,Utenze!$A$7:$U$107,17,FALSE),0)</f>
        <v>0</v>
      </c>
      <c r="M522" s="287">
        <f>IF(OR(C522&lt;&gt;"",C522&lt;&gt;0),VLOOKUP(C522,Utenze!$A$7:$U$107,18,FALSE),0)</f>
        <v>0</v>
      </c>
      <c r="O522" s="288"/>
      <c r="P522" s="289"/>
      <c r="Q522" s="289"/>
      <c r="R522" s="288"/>
      <c r="S522" s="289"/>
      <c r="T522" s="289"/>
    </row>
    <row r="523" spans="1:20" s="2" customFormat="1" ht="11.25">
      <c r="A523" s="306"/>
      <c r="B523" s="306"/>
      <c r="C523" s="306"/>
      <c r="D523" s="317"/>
      <c r="E523" s="328"/>
      <c r="F523" s="299"/>
      <c r="G523" s="326"/>
      <c r="H523" s="323"/>
      <c r="I523" s="320"/>
      <c r="J523" s="290"/>
      <c r="L523" s="287">
        <f>IF(OR(C523&lt;&gt;"",C523&lt;&gt;0),VLOOKUP(C523,Utenze!$A$7:$U$107,17,FALSE),0)</f>
        <v>0</v>
      </c>
      <c r="M523" s="287">
        <f>IF(OR(C523&lt;&gt;"",C523&lt;&gt;0),VLOOKUP(C523,Utenze!$A$7:$U$107,18,FALSE),0)</f>
        <v>0</v>
      </c>
      <c r="O523" s="288"/>
      <c r="P523" s="289"/>
      <c r="Q523" s="289"/>
      <c r="R523" s="288"/>
      <c r="S523" s="289"/>
      <c r="T523" s="289"/>
    </row>
    <row r="524" spans="1:20" s="2" customFormat="1" ht="11.25">
      <c r="A524" s="306"/>
      <c r="B524" s="306"/>
      <c r="C524" s="306"/>
      <c r="D524" s="317"/>
      <c r="E524" s="328"/>
      <c r="F524" s="299"/>
      <c r="G524" s="326"/>
      <c r="H524" s="323"/>
      <c r="I524" s="320"/>
      <c r="J524" s="290"/>
      <c r="L524" s="287">
        <f>IF(OR(C524&lt;&gt;"",C524&lt;&gt;0),VLOOKUP(C524,Utenze!$A$7:$U$107,17,FALSE),0)</f>
        <v>0</v>
      </c>
      <c r="M524" s="287">
        <f>IF(OR(C524&lt;&gt;"",C524&lt;&gt;0),VLOOKUP(C524,Utenze!$A$7:$U$107,18,FALSE),0)</f>
        <v>0</v>
      </c>
      <c r="O524" s="288"/>
      <c r="P524" s="289"/>
      <c r="Q524" s="289"/>
      <c r="R524" s="288"/>
      <c r="S524" s="289"/>
      <c r="T524" s="289"/>
    </row>
    <row r="525" spans="1:20" s="2" customFormat="1" ht="11.25">
      <c r="A525" s="306"/>
      <c r="B525" s="306"/>
      <c r="C525" s="306"/>
      <c r="D525" s="317"/>
      <c r="E525" s="328"/>
      <c r="F525" s="299"/>
      <c r="G525" s="326"/>
      <c r="H525" s="323"/>
      <c r="I525" s="320"/>
      <c r="J525" s="290"/>
      <c r="L525" s="287">
        <f>IF(OR(C525&lt;&gt;"",C525&lt;&gt;0),VLOOKUP(C525,Utenze!$A$7:$U$107,17,FALSE),0)</f>
        <v>0</v>
      </c>
      <c r="M525" s="287">
        <f>IF(OR(C525&lt;&gt;"",C525&lt;&gt;0),VLOOKUP(C525,Utenze!$A$7:$U$107,18,FALSE),0)</f>
        <v>0</v>
      </c>
      <c r="O525" s="288"/>
      <c r="P525" s="289"/>
      <c r="Q525" s="289"/>
      <c r="R525" s="288"/>
      <c r="S525" s="289"/>
      <c r="T525" s="289"/>
    </row>
    <row r="526" spans="1:20" s="2" customFormat="1" ht="11.25">
      <c r="A526" s="306"/>
      <c r="B526" s="306"/>
      <c r="C526" s="306"/>
      <c r="D526" s="317"/>
      <c r="E526" s="328"/>
      <c r="F526" s="299"/>
      <c r="G526" s="326"/>
      <c r="H526" s="323"/>
      <c r="I526" s="320"/>
      <c r="J526" s="290"/>
      <c r="L526" s="287">
        <f>IF(OR(C526&lt;&gt;"",C526&lt;&gt;0),VLOOKUP(C526,Utenze!$A$7:$U$107,17,FALSE),0)</f>
        <v>0</v>
      </c>
      <c r="M526" s="287">
        <f>IF(OR(C526&lt;&gt;"",C526&lt;&gt;0),VLOOKUP(C526,Utenze!$A$7:$U$107,18,FALSE),0)</f>
        <v>0</v>
      </c>
      <c r="O526" s="288"/>
      <c r="P526" s="289"/>
      <c r="Q526" s="289"/>
      <c r="R526" s="288"/>
      <c r="S526" s="289"/>
      <c r="T526" s="289"/>
    </row>
    <row r="527" spans="1:20" s="2" customFormat="1" ht="11.25">
      <c r="A527" s="306"/>
      <c r="B527" s="306"/>
      <c r="C527" s="306"/>
      <c r="D527" s="317"/>
      <c r="E527" s="328"/>
      <c r="F527" s="299"/>
      <c r="G527" s="326"/>
      <c r="H527" s="323"/>
      <c r="I527" s="320"/>
      <c r="J527" s="290"/>
      <c r="L527" s="287">
        <f>IF(OR(C527&lt;&gt;"",C527&lt;&gt;0),VLOOKUP(C527,Utenze!$A$7:$U$107,17,FALSE),0)</f>
        <v>0</v>
      </c>
      <c r="M527" s="287">
        <f>IF(OR(C527&lt;&gt;"",C527&lt;&gt;0),VLOOKUP(C527,Utenze!$A$7:$U$107,18,FALSE),0)</f>
        <v>0</v>
      </c>
      <c r="O527" s="288"/>
      <c r="P527" s="289"/>
      <c r="Q527" s="289"/>
      <c r="R527" s="288"/>
      <c r="S527" s="289"/>
      <c r="T527" s="289"/>
    </row>
    <row r="528" spans="1:20" s="2" customFormat="1" ht="11.25">
      <c r="A528" s="306"/>
      <c r="B528" s="306"/>
      <c r="C528" s="306"/>
      <c r="D528" s="317"/>
      <c r="E528" s="328"/>
      <c r="F528" s="299"/>
      <c r="G528" s="326"/>
      <c r="H528" s="323"/>
      <c r="I528" s="320"/>
      <c r="J528" s="290"/>
      <c r="L528" s="287">
        <f>IF(OR(C528&lt;&gt;"",C528&lt;&gt;0),VLOOKUP(C528,Utenze!$A$7:$U$107,17,FALSE),0)</f>
        <v>0</v>
      </c>
      <c r="M528" s="287">
        <f>IF(OR(C528&lt;&gt;"",C528&lt;&gt;0),VLOOKUP(C528,Utenze!$A$7:$U$107,18,FALSE),0)</f>
        <v>0</v>
      </c>
      <c r="O528" s="288"/>
      <c r="P528" s="289"/>
      <c r="Q528" s="289"/>
      <c r="R528" s="288"/>
      <c r="S528" s="289"/>
      <c r="T528" s="289"/>
    </row>
    <row r="529" spans="1:20" s="2" customFormat="1" ht="11.25">
      <c r="A529" s="306"/>
      <c r="B529" s="306"/>
      <c r="C529" s="306"/>
      <c r="D529" s="317"/>
      <c r="E529" s="328"/>
      <c r="F529" s="299"/>
      <c r="G529" s="326"/>
      <c r="H529" s="323"/>
      <c r="I529" s="320"/>
      <c r="J529" s="290"/>
      <c r="L529" s="287">
        <f>IF(OR(C529&lt;&gt;"",C529&lt;&gt;0),VLOOKUP(C529,Utenze!$A$7:$U$107,17,FALSE),0)</f>
        <v>0</v>
      </c>
      <c r="M529" s="287">
        <f>IF(OR(C529&lt;&gt;"",C529&lt;&gt;0),VLOOKUP(C529,Utenze!$A$7:$U$107,18,FALSE),0)</f>
        <v>0</v>
      </c>
      <c r="O529" s="288"/>
      <c r="P529" s="289"/>
      <c r="Q529" s="289"/>
      <c r="R529" s="288"/>
      <c r="S529" s="289"/>
      <c r="T529" s="289"/>
    </row>
    <row r="530" spans="1:20" s="2" customFormat="1" ht="11.25">
      <c r="A530" s="306"/>
      <c r="B530" s="306"/>
      <c r="C530" s="306"/>
      <c r="D530" s="317"/>
      <c r="E530" s="328"/>
      <c r="F530" s="299"/>
      <c r="G530" s="326"/>
      <c r="H530" s="323"/>
      <c r="I530" s="320"/>
      <c r="J530" s="290"/>
      <c r="L530" s="287">
        <f>IF(OR(C530&lt;&gt;"",C530&lt;&gt;0),VLOOKUP(C530,Utenze!$A$7:$U$107,17,FALSE),0)</f>
        <v>0</v>
      </c>
      <c r="M530" s="287">
        <f>IF(OR(C530&lt;&gt;"",C530&lt;&gt;0),VLOOKUP(C530,Utenze!$A$7:$U$107,18,FALSE),0)</f>
        <v>0</v>
      </c>
      <c r="O530" s="288"/>
      <c r="P530" s="289"/>
      <c r="Q530" s="289"/>
      <c r="R530" s="288"/>
      <c r="S530" s="289"/>
      <c r="T530" s="289"/>
    </row>
    <row r="531" spans="1:20" s="2" customFormat="1" ht="11.25">
      <c r="A531" s="306"/>
      <c r="B531" s="306"/>
      <c r="C531" s="306"/>
      <c r="D531" s="317"/>
      <c r="E531" s="328"/>
      <c r="F531" s="299"/>
      <c r="G531" s="326"/>
      <c r="H531" s="323"/>
      <c r="I531" s="320"/>
      <c r="J531" s="290"/>
      <c r="L531" s="287">
        <f>IF(OR(C531&lt;&gt;"",C531&lt;&gt;0),VLOOKUP(C531,Utenze!$A$7:$U$107,17,FALSE),0)</f>
        <v>0</v>
      </c>
      <c r="M531" s="287">
        <f>IF(OR(C531&lt;&gt;"",C531&lt;&gt;0),VLOOKUP(C531,Utenze!$A$7:$U$107,18,FALSE),0)</f>
        <v>0</v>
      </c>
      <c r="O531" s="288"/>
      <c r="P531" s="289"/>
      <c r="Q531" s="289"/>
      <c r="R531" s="288"/>
      <c r="S531" s="289"/>
      <c r="T531" s="289"/>
    </row>
    <row r="532" spans="1:20" s="2" customFormat="1" ht="11.25">
      <c r="A532" s="306"/>
      <c r="B532" s="306"/>
      <c r="C532" s="306"/>
      <c r="D532" s="317"/>
      <c r="E532" s="328"/>
      <c r="F532" s="299"/>
      <c r="G532" s="326"/>
      <c r="H532" s="323"/>
      <c r="I532" s="320"/>
      <c r="J532" s="290"/>
      <c r="L532" s="287">
        <f>IF(OR(C532&lt;&gt;"",C532&lt;&gt;0),VLOOKUP(C532,Utenze!$A$7:$U$107,17,FALSE),0)</f>
        <v>0</v>
      </c>
      <c r="M532" s="287">
        <f>IF(OR(C532&lt;&gt;"",C532&lt;&gt;0),VLOOKUP(C532,Utenze!$A$7:$U$107,18,FALSE),0)</f>
        <v>0</v>
      </c>
      <c r="O532" s="288"/>
      <c r="P532" s="289"/>
      <c r="Q532" s="289"/>
      <c r="R532" s="288"/>
      <c r="S532" s="289"/>
      <c r="T532" s="289"/>
    </row>
    <row r="533" spans="1:20" s="2" customFormat="1" ht="11.25">
      <c r="A533" s="306"/>
      <c r="B533" s="306"/>
      <c r="C533" s="306"/>
      <c r="D533" s="317"/>
      <c r="E533" s="328"/>
      <c r="F533" s="299"/>
      <c r="G533" s="326"/>
      <c r="H533" s="323"/>
      <c r="I533" s="320"/>
      <c r="J533" s="290"/>
      <c r="L533" s="287">
        <f>IF(OR(C533&lt;&gt;"",C533&lt;&gt;0),VLOOKUP(C533,Utenze!$A$7:$U$107,17,FALSE),0)</f>
        <v>0</v>
      </c>
      <c r="M533" s="287">
        <f>IF(OR(C533&lt;&gt;"",C533&lt;&gt;0),VLOOKUP(C533,Utenze!$A$7:$U$107,18,FALSE),0)</f>
        <v>0</v>
      </c>
      <c r="O533" s="288"/>
      <c r="P533" s="289"/>
      <c r="Q533" s="289"/>
      <c r="R533" s="288"/>
      <c r="S533" s="289"/>
      <c r="T533" s="289"/>
    </row>
    <row r="534" spans="1:20" s="2" customFormat="1" ht="11.25">
      <c r="A534" s="306"/>
      <c r="B534" s="306"/>
      <c r="C534" s="306"/>
      <c r="D534" s="317"/>
      <c r="E534" s="328"/>
      <c r="F534" s="299"/>
      <c r="G534" s="326"/>
      <c r="H534" s="323"/>
      <c r="I534" s="320"/>
      <c r="J534" s="290"/>
      <c r="L534" s="287">
        <f>IF(OR(C534&lt;&gt;"",C534&lt;&gt;0),VLOOKUP(C534,Utenze!$A$7:$U$107,17,FALSE),0)</f>
        <v>0</v>
      </c>
      <c r="M534" s="287">
        <f>IF(OR(C534&lt;&gt;"",C534&lt;&gt;0),VLOOKUP(C534,Utenze!$A$7:$U$107,18,FALSE),0)</f>
        <v>0</v>
      </c>
      <c r="O534" s="288"/>
      <c r="P534" s="289"/>
      <c r="Q534" s="289"/>
      <c r="R534" s="288"/>
      <c r="S534" s="289"/>
      <c r="T534" s="289"/>
    </row>
    <row r="535" spans="1:20" s="2" customFormat="1" ht="11.25">
      <c r="A535" s="306"/>
      <c r="B535" s="306"/>
      <c r="C535" s="306"/>
      <c r="D535" s="317"/>
      <c r="E535" s="328"/>
      <c r="F535" s="299"/>
      <c r="G535" s="326"/>
      <c r="H535" s="323"/>
      <c r="I535" s="320"/>
      <c r="J535" s="290"/>
      <c r="L535" s="287">
        <f>IF(OR(C535&lt;&gt;"",C535&lt;&gt;0),VLOOKUP(C535,Utenze!$A$7:$U$107,17,FALSE),0)</f>
        <v>0</v>
      </c>
      <c r="M535" s="287">
        <f>IF(OR(C535&lt;&gt;"",C535&lt;&gt;0),VLOOKUP(C535,Utenze!$A$7:$U$107,18,FALSE),0)</f>
        <v>0</v>
      </c>
      <c r="O535" s="288"/>
      <c r="P535" s="289"/>
      <c r="Q535" s="289"/>
      <c r="R535" s="288"/>
      <c r="S535" s="289"/>
      <c r="T535" s="289"/>
    </row>
    <row r="536" spans="1:20" s="2" customFormat="1" ht="11.25">
      <c r="A536" s="306"/>
      <c r="B536" s="306"/>
      <c r="C536" s="306"/>
      <c r="D536" s="317"/>
      <c r="E536" s="328"/>
      <c r="F536" s="299"/>
      <c r="G536" s="326"/>
      <c r="H536" s="323"/>
      <c r="I536" s="320"/>
      <c r="J536" s="290"/>
      <c r="L536" s="287">
        <f>IF(OR(C536&lt;&gt;"",C536&lt;&gt;0),VLOOKUP(C536,Utenze!$A$7:$U$107,17,FALSE),0)</f>
        <v>0</v>
      </c>
      <c r="M536" s="287">
        <f>IF(OR(C536&lt;&gt;"",C536&lt;&gt;0),VLOOKUP(C536,Utenze!$A$7:$U$107,18,FALSE),0)</f>
        <v>0</v>
      </c>
      <c r="O536" s="288"/>
      <c r="P536" s="289"/>
      <c r="Q536" s="289"/>
      <c r="R536" s="288"/>
      <c r="S536" s="289"/>
      <c r="T536" s="289"/>
    </row>
    <row r="537" spans="1:20" s="2" customFormat="1" ht="11.25">
      <c r="A537" s="306"/>
      <c r="B537" s="306"/>
      <c r="C537" s="306"/>
      <c r="D537" s="317"/>
      <c r="E537" s="328"/>
      <c r="F537" s="299"/>
      <c r="G537" s="326"/>
      <c r="H537" s="323"/>
      <c r="I537" s="320"/>
      <c r="J537" s="290"/>
      <c r="L537" s="287">
        <f>IF(OR(C537&lt;&gt;"",C537&lt;&gt;0),VLOOKUP(C537,Utenze!$A$7:$U$107,17,FALSE),0)</f>
        <v>0</v>
      </c>
      <c r="M537" s="287">
        <f>IF(OR(C537&lt;&gt;"",C537&lt;&gt;0),VLOOKUP(C537,Utenze!$A$7:$U$107,18,FALSE),0)</f>
        <v>0</v>
      </c>
      <c r="O537" s="288"/>
      <c r="P537" s="289"/>
      <c r="Q537" s="289"/>
      <c r="R537" s="288"/>
      <c r="S537" s="289"/>
      <c r="T537" s="289"/>
    </row>
    <row r="538" spans="1:20" s="2" customFormat="1" ht="11.25">
      <c r="A538" s="306"/>
      <c r="B538" s="306"/>
      <c r="C538" s="306"/>
      <c r="D538" s="317"/>
      <c r="E538" s="328"/>
      <c r="F538" s="299"/>
      <c r="G538" s="326"/>
      <c r="H538" s="323"/>
      <c r="I538" s="320"/>
      <c r="J538" s="290"/>
      <c r="L538" s="287">
        <f>IF(OR(C538&lt;&gt;"",C538&lt;&gt;0),VLOOKUP(C538,Utenze!$A$7:$U$107,17,FALSE),0)</f>
        <v>0</v>
      </c>
      <c r="M538" s="287">
        <f>IF(OR(C538&lt;&gt;"",C538&lt;&gt;0),VLOOKUP(C538,Utenze!$A$7:$U$107,18,FALSE),0)</f>
        <v>0</v>
      </c>
      <c r="O538" s="288"/>
      <c r="P538" s="289"/>
      <c r="Q538" s="289"/>
      <c r="R538" s="288"/>
      <c r="S538" s="289"/>
      <c r="T538" s="289"/>
    </row>
    <row r="539" spans="1:20" s="2" customFormat="1" ht="11.25">
      <c r="A539" s="306"/>
      <c r="B539" s="306"/>
      <c r="C539" s="306"/>
      <c r="D539" s="317"/>
      <c r="E539" s="328"/>
      <c r="F539" s="299"/>
      <c r="G539" s="326"/>
      <c r="H539" s="323"/>
      <c r="I539" s="320"/>
      <c r="J539" s="290"/>
      <c r="L539" s="287">
        <f>IF(OR(C539&lt;&gt;"",C539&lt;&gt;0),VLOOKUP(C539,Utenze!$A$7:$U$107,17,FALSE),0)</f>
        <v>0</v>
      </c>
      <c r="M539" s="287">
        <f>IF(OR(C539&lt;&gt;"",C539&lt;&gt;0),VLOOKUP(C539,Utenze!$A$7:$U$107,18,FALSE),0)</f>
        <v>0</v>
      </c>
      <c r="O539" s="288"/>
      <c r="P539" s="289"/>
      <c r="Q539" s="289"/>
      <c r="R539" s="288"/>
      <c r="S539" s="289"/>
      <c r="T539" s="289"/>
    </row>
    <row r="540" spans="1:20" s="2" customFormat="1" ht="11.25">
      <c r="A540" s="306"/>
      <c r="B540" s="306"/>
      <c r="C540" s="306"/>
      <c r="D540" s="317"/>
      <c r="E540" s="328"/>
      <c r="F540" s="299"/>
      <c r="G540" s="326"/>
      <c r="H540" s="323"/>
      <c r="I540" s="320"/>
      <c r="J540" s="290"/>
      <c r="L540" s="287">
        <f>IF(OR(C540&lt;&gt;"",C540&lt;&gt;0),VLOOKUP(C540,Utenze!$A$7:$U$107,17,FALSE),0)</f>
        <v>0</v>
      </c>
      <c r="M540" s="287">
        <f>IF(OR(C540&lt;&gt;"",C540&lt;&gt;0),VLOOKUP(C540,Utenze!$A$7:$U$107,18,FALSE),0)</f>
        <v>0</v>
      </c>
      <c r="O540" s="288"/>
      <c r="P540" s="289"/>
      <c r="Q540" s="289"/>
      <c r="R540" s="288"/>
      <c r="S540" s="289"/>
      <c r="T540" s="289"/>
    </row>
    <row r="541" spans="1:20" s="2" customFormat="1" ht="11.25">
      <c r="A541" s="306"/>
      <c r="B541" s="306"/>
      <c r="C541" s="306"/>
      <c r="D541" s="317"/>
      <c r="E541" s="328"/>
      <c r="F541" s="299"/>
      <c r="G541" s="326"/>
      <c r="H541" s="323"/>
      <c r="I541" s="320"/>
      <c r="J541" s="290"/>
      <c r="L541" s="287">
        <f>IF(OR(C541&lt;&gt;"",C541&lt;&gt;0),VLOOKUP(C541,Utenze!$A$7:$U$107,17,FALSE),0)</f>
        <v>0</v>
      </c>
      <c r="M541" s="287">
        <f>IF(OR(C541&lt;&gt;"",C541&lt;&gt;0),VLOOKUP(C541,Utenze!$A$7:$U$107,18,FALSE),0)</f>
        <v>0</v>
      </c>
      <c r="O541" s="288"/>
      <c r="P541" s="289"/>
      <c r="Q541" s="289"/>
      <c r="R541" s="288"/>
      <c r="S541" s="289"/>
      <c r="T541" s="289"/>
    </row>
    <row r="542" spans="1:20" s="2" customFormat="1" ht="11.25">
      <c r="A542" s="306"/>
      <c r="B542" s="306"/>
      <c r="C542" s="306"/>
      <c r="D542" s="317"/>
      <c r="E542" s="328"/>
      <c r="F542" s="299"/>
      <c r="G542" s="326"/>
      <c r="H542" s="323"/>
      <c r="I542" s="320"/>
      <c r="J542" s="290"/>
      <c r="L542" s="287">
        <f>IF(OR(C542&lt;&gt;"",C542&lt;&gt;0),VLOOKUP(C542,Utenze!$A$7:$U$107,17,FALSE),0)</f>
        <v>0</v>
      </c>
      <c r="M542" s="287">
        <f>IF(OR(C542&lt;&gt;"",C542&lt;&gt;0),VLOOKUP(C542,Utenze!$A$7:$U$107,18,FALSE),0)</f>
        <v>0</v>
      </c>
      <c r="O542" s="288"/>
      <c r="P542" s="289"/>
      <c r="Q542" s="289"/>
      <c r="R542" s="288"/>
      <c r="S542" s="289"/>
      <c r="T542" s="289"/>
    </row>
    <row r="543" spans="1:20" s="2" customFormat="1" ht="11.25">
      <c r="A543" s="306"/>
      <c r="B543" s="306"/>
      <c r="C543" s="306"/>
      <c r="D543" s="317"/>
      <c r="E543" s="328"/>
      <c r="F543" s="299"/>
      <c r="G543" s="326"/>
      <c r="H543" s="323"/>
      <c r="I543" s="320"/>
      <c r="J543" s="290"/>
      <c r="L543" s="287">
        <f>IF(OR(C543&lt;&gt;"",C543&lt;&gt;0),VLOOKUP(C543,Utenze!$A$7:$U$107,17,FALSE),0)</f>
        <v>0</v>
      </c>
      <c r="M543" s="287">
        <f>IF(OR(C543&lt;&gt;"",C543&lt;&gt;0),VLOOKUP(C543,Utenze!$A$7:$U$107,18,FALSE),0)</f>
        <v>0</v>
      </c>
      <c r="O543" s="288"/>
      <c r="P543" s="289"/>
      <c r="Q543" s="289"/>
      <c r="R543" s="288"/>
      <c r="S543" s="289"/>
      <c r="T543" s="289"/>
    </row>
    <row r="544" spans="1:20" s="2" customFormat="1" ht="11.25">
      <c r="A544" s="306"/>
      <c r="B544" s="306"/>
      <c r="C544" s="306"/>
      <c r="D544" s="317"/>
      <c r="E544" s="328"/>
      <c r="F544" s="299"/>
      <c r="G544" s="326"/>
      <c r="H544" s="323"/>
      <c r="I544" s="320"/>
      <c r="J544" s="290"/>
      <c r="L544" s="287">
        <f>IF(OR(C544&lt;&gt;"",C544&lt;&gt;0),VLOOKUP(C544,Utenze!$A$7:$U$107,17,FALSE),0)</f>
        <v>0</v>
      </c>
      <c r="M544" s="287">
        <f>IF(OR(C544&lt;&gt;"",C544&lt;&gt;0),VLOOKUP(C544,Utenze!$A$7:$U$107,18,FALSE),0)</f>
        <v>0</v>
      </c>
      <c r="O544" s="288"/>
      <c r="P544" s="289"/>
      <c r="Q544" s="289"/>
      <c r="R544" s="288"/>
      <c r="S544" s="289"/>
      <c r="T544" s="289"/>
    </row>
    <row r="545" spans="1:20" s="2" customFormat="1" ht="11.25">
      <c r="A545" s="306"/>
      <c r="B545" s="306"/>
      <c r="C545" s="306"/>
      <c r="D545" s="317"/>
      <c r="E545" s="328"/>
      <c r="F545" s="299"/>
      <c r="G545" s="326"/>
      <c r="H545" s="323"/>
      <c r="I545" s="320"/>
      <c r="J545" s="290"/>
      <c r="L545" s="287">
        <f>IF(OR(C545&lt;&gt;"",C545&lt;&gt;0),VLOOKUP(C545,Utenze!$A$7:$U$107,17,FALSE),0)</f>
        <v>0</v>
      </c>
      <c r="M545" s="287">
        <f>IF(OR(C545&lt;&gt;"",C545&lt;&gt;0),VLOOKUP(C545,Utenze!$A$7:$U$107,18,FALSE),0)</f>
        <v>0</v>
      </c>
      <c r="O545" s="288"/>
      <c r="P545" s="289"/>
      <c r="Q545" s="289"/>
      <c r="R545" s="288"/>
      <c r="S545" s="289"/>
      <c r="T545" s="289"/>
    </row>
    <row r="546" spans="1:20" s="2" customFormat="1" ht="11.25">
      <c r="A546" s="306"/>
      <c r="B546" s="306"/>
      <c r="C546" s="306"/>
      <c r="D546" s="317"/>
      <c r="E546" s="328"/>
      <c r="F546" s="299"/>
      <c r="G546" s="326"/>
      <c r="H546" s="323"/>
      <c r="I546" s="320"/>
      <c r="J546" s="290"/>
      <c r="L546" s="287">
        <f>IF(OR(C546&lt;&gt;"",C546&lt;&gt;0),VLOOKUP(C546,Utenze!$A$7:$U$107,17,FALSE),0)</f>
        <v>0</v>
      </c>
      <c r="M546" s="287">
        <f>IF(OR(C546&lt;&gt;"",C546&lt;&gt;0),VLOOKUP(C546,Utenze!$A$7:$U$107,18,FALSE),0)</f>
        <v>0</v>
      </c>
      <c r="O546" s="288"/>
      <c r="P546" s="289"/>
      <c r="Q546" s="289"/>
      <c r="R546" s="288"/>
      <c r="S546" s="289"/>
      <c r="T546" s="289"/>
    </row>
    <row r="547" spans="1:20" s="2" customFormat="1" ht="11.25">
      <c r="A547" s="306"/>
      <c r="B547" s="306"/>
      <c r="C547" s="306"/>
      <c r="D547" s="317"/>
      <c r="E547" s="328"/>
      <c r="F547" s="299"/>
      <c r="G547" s="326"/>
      <c r="H547" s="323"/>
      <c r="I547" s="320"/>
      <c r="J547" s="290"/>
      <c r="L547" s="287">
        <f>IF(OR(C547&lt;&gt;"",C547&lt;&gt;0),VLOOKUP(C547,Utenze!$A$7:$U$107,17,FALSE),0)</f>
        <v>0</v>
      </c>
      <c r="M547" s="287">
        <f>IF(OR(C547&lt;&gt;"",C547&lt;&gt;0),VLOOKUP(C547,Utenze!$A$7:$U$107,18,FALSE),0)</f>
        <v>0</v>
      </c>
      <c r="O547" s="288"/>
      <c r="P547" s="289"/>
      <c r="Q547" s="289"/>
      <c r="R547" s="288"/>
      <c r="S547" s="289"/>
      <c r="T547" s="289"/>
    </row>
    <row r="548" spans="1:20" s="2" customFormat="1" ht="11.25">
      <c r="A548" s="306"/>
      <c r="B548" s="306"/>
      <c r="C548" s="306"/>
      <c r="D548" s="317"/>
      <c r="E548" s="328"/>
      <c r="F548" s="299"/>
      <c r="G548" s="326"/>
      <c r="H548" s="323"/>
      <c r="I548" s="320"/>
      <c r="J548" s="290"/>
      <c r="L548" s="287">
        <f>IF(OR(C548&lt;&gt;"",C548&lt;&gt;0),VLOOKUP(C548,Utenze!$A$7:$U$107,17,FALSE),0)</f>
        <v>0</v>
      </c>
      <c r="M548" s="287">
        <f>IF(OR(C548&lt;&gt;"",C548&lt;&gt;0),VLOOKUP(C548,Utenze!$A$7:$U$107,18,FALSE),0)</f>
        <v>0</v>
      </c>
      <c r="O548" s="288"/>
      <c r="P548" s="289"/>
      <c r="Q548" s="289"/>
      <c r="R548" s="288"/>
      <c r="S548" s="289"/>
      <c r="T548" s="289"/>
    </row>
    <row r="549" spans="1:20" s="2" customFormat="1" ht="11.25">
      <c r="A549" s="306"/>
      <c r="B549" s="306"/>
      <c r="C549" s="306"/>
      <c r="D549" s="317"/>
      <c r="E549" s="328"/>
      <c r="F549" s="299"/>
      <c r="G549" s="326"/>
      <c r="H549" s="323"/>
      <c r="I549" s="320"/>
      <c r="J549" s="290"/>
      <c r="L549" s="287">
        <f>IF(OR(C549&lt;&gt;"",C549&lt;&gt;0),VLOOKUP(C549,Utenze!$A$7:$U$107,17,FALSE),0)</f>
        <v>0</v>
      </c>
      <c r="M549" s="287">
        <f>IF(OR(C549&lt;&gt;"",C549&lt;&gt;0),VLOOKUP(C549,Utenze!$A$7:$U$107,18,FALSE),0)</f>
        <v>0</v>
      </c>
      <c r="O549" s="288"/>
      <c r="P549" s="289"/>
      <c r="Q549" s="289"/>
      <c r="R549" s="288"/>
      <c r="S549" s="289"/>
      <c r="T549" s="289"/>
    </row>
    <row r="550" spans="1:20" s="2" customFormat="1" ht="11.25">
      <c r="A550" s="306"/>
      <c r="B550" s="306"/>
      <c r="C550" s="306"/>
      <c r="D550" s="317"/>
      <c r="E550" s="328"/>
      <c r="F550" s="299"/>
      <c r="G550" s="326"/>
      <c r="H550" s="323"/>
      <c r="I550" s="320"/>
      <c r="J550" s="290"/>
      <c r="L550" s="287">
        <f>IF(OR(C550&lt;&gt;"",C550&lt;&gt;0),VLOOKUP(C550,Utenze!$A$7:$U$107,17,FALSE),0)</f>
        <v>0</v>
      </c>
      <c r="M550" s="287">
        <f>IF(OR(C550&lt;&gt;"",C550&lt;&gt;0),VLOOKUP(C550,Utenze!$A$7:$U$107,18,FALSE),0)</f>
        <v>0</v>
      </c>
      <c r="O550" s="288"/>
      <c r="P550" s="289"/>
      <c r="Q550" s="289"/>
      <c r="R550" s="288"/>
      <c r="S550" s="289"/>
      <c r="T550" s="289"/>
    </row>
    <row r="551" spans="1:20" s="2" customFormat="1" ht="11.25">
      <c r="A551" s="306"/>
      <c r="B551" s="306"/>
      <c r="C551" s="306"/>
      <c r="D551" s="317"/>
      <c r="E551" s="328"/>
      <c r="F551" s="299"/>
      <c r="G551" s="326"/>
      <c r="H551" s="323"/>
      <c r="I551" s="320"/>
      <c r="J551" s="290"/>
      <c r="L551" s="287">
        <f>IF(OR(C551&lt;&gt;"",C551&lt;&gt;0),VLOOKUP(C551,Utenze!$A$7:$U$107,17,FALSE),0)</f>
        <v>0</v>
      </c>
      <c r="M551" s="287">
        <f>IF(OR(C551&lt;&gt;"",C551&lt;&gt;0),VLOOKUP(C551,Utenze!$A$7:$U$107,18,FALSE),0)</f>
        <v>0</v>
      </c>
      <c r="O551" s="288"/>
      <c r="P551" s="289"/>
      <c r="Q551" s="289"/>
      <c r="R551" s="288"/>
      <c r="S551" s="289"/>
      <c r="T551" s="289"/>
    </row>
    <row r="552" spans="1:20" s="2" customFormat="1" ht="11.25">
      <c r="A552" s="306"/>
      <c r="B552" s="306"/>
      <c r="C552" s="306"/>
      <c r="D552" s="317"/>
      <c r="E552" s="328"/>
      <c r="F552" s="299"/>
      <c r="G552" s="326"/>
      <c r="H552" s="323"/>
      <c r="I552" s="320"/>
      <c r="J552" s="290"/>
      <c r="L552" s="287">
        <f>IF(OR(C552&lt;&gt;"",C552&lt;&gt;0),VLOOKUP(C552,Utenze!$A$7:$U$107,17,FALSE),0)</f>
        <v>0</v>
      </c>
      <c r="M552" s="287">
        <f>IF(OR(C552&lt;&gt;"",C552&lt;&gt;0),VLOOKUP(C552,Utenze!$A$7:$U$107,18,FALSE),0)</f>
        <v>0</v>
      </c>
      <c r="O552" s="288"/>
      <c r="P552" s="289"/>
      <c r="Q552" s="289"/>
      <c r="R552" s="288"/>
      <c r="S552" s="289"/>
      <c r="T552" s="289"/>
    </row>
    <row r="553" spans="1:20" s="2" customFormat="1" ht="11.25">
      <c r="A553" s="306"/>
      <c r="B553" s="306"/>
      <c r="C553" s="306"/>
      <c r="D553" s="317"/>
      <c r="E553" s="328"/>
      <c r="F553" s="299"/>
      <c r="G553" s="326"/>
      <c r="H553" s="323"/>
      <c r="I553" s="320"/>
      <c r="J553" s="290"/>
      <c r="L553" s="287">
        <f>IF(OR(C553&lt;&gt;"",C553&lt;&gt;0),VLOOKUP(C553,Utenze!$A$7:$U$107,17,FALSE),0)</f>
        <v>0</v>
      </c>
      <c r="M553" s="287">
        <f>IF(OR(C553&lt;&gt;"",C553&lt;&gt;0),VLOOKUP(C553,Utenze!$A$7:$U$107,18,FALSE),0)</f>
        <v>0</v>
      </c>
      <c r="O553" s="288"/>
      <c r="P553" s="289"/>
      <c r="Q553" s="289"/>
      <c r="R553" s="288"/>
      <c r="S553" s="289"/>
      <c r="T553" s="289"/>
    </row>
    <row r="554" spans="1:20" s="2" customFormat="1" ht="11.25">
      <c r="A554" s="306"/>
      <c r="B554" s="306"/>
      <c r="C554" s="306"/>
      <c r="D554" s="317"/>
      <c r="E554" s="328"/>
      <c r="F554" s="299"/>
      <c r="G554" s="326"/>
      <c r="H554" s="323"/>
      <c r="I554" s="320"/>
      <c r="J554" s="290"/>
      <c r="L554" s="287">
        <f>IF(OR(C554&lt;&gt;"",C554&lt;&gt;0),VLOOKUP(C554,Utenze!$A$7:$U$107,17,FALSE),0)</f>
        <v>0</v>
      </c>
      <c r="M554" s="287">
        <f>IF(OR(C554&lt;&gt;"",C554&lt;&gt;0),VLOOKUP(C554,Utenze!$A$7:$U$107,18,FALSE),0)</f>
        <v>0</v>
      </c>
      <c r="O554" s="288"/>
      <c r="P554" s="289"/>
      <c r="Q554" s="289"/>
      <c r="R554" s="288"/>
      <c r="S554" s="289"/>
      <c r="T554" s="289"/>
    </row>
    <row r="555" spans="1:20" s="2" customFormat="1" ht="11.25">
      <c r="A555" s="306"/>
      <c r="B555" s="306"/>
      <c r="C555" s="306"/>
      <c r="D555" s="317"/>
      <c r="E555" s="328"/>
      <c r="F555" s="299"/>
      <c r="G555" s="326"/>
      <c r="H555" s="323"/>
      <c r="I555" s="320"/>
      <c r="J555" s="290"/>
      <c r="L555" s="287">
        <f>IF(OR(C555&lt;&gt;"",C555&lt;&gt;0),VLOOKUP(C555,Utenze!$A$7:$U$107,17,FALSE),0)</f>
        <v>0</v>
      </c>
      <c r="M555" s="287">
        <f>IF(OR(C555&lt;&gt;"",C555&lt;&gt;0),VLOOKUP(C555,Utenze!$A$7:$U$107,18,FALSE),0)</f>
        <v>0</v>
      </c>
      <c r="O555" s="288"/>
      <c r="P555" s="289"/>
      <c r="Q555" s="289"/>
      <c r="R555" s="288"/>
      <c r="S555" s="289"/>
      <c r="T555" s="289"/>
    </row>
    <row r="556" spans="1:20" s="2" customFormat="1" ht="11.25">
      <c r="A556" s="306"/>
      <c r="B556" s="306"/>
      <c r="C556" s="306"/>
      <c r="D556" s="317"/>
      <c r="E556" s="328"/>
      <c r="F556" s="299"/>
      <c r="G556" s="326"/>
      <c r="H556" s="323"/>
      <c r="I556" s="320"/>
      <c r="J556" s="290"/>
      <c r="L556" s="287">
        <f>IF(OR(C556&lt;&gt;"",C556&lt;&gt;0),VLOOKUP(C556,Utenze!$A$7:$U$107,17,FALSE),0)</f>
        <v>0</v>
      </c>
      <c r="M556" s="287">
        <f>IF(OR(C556&lt;&gt;"",C556&lt;&gt;0),VLOOKUP(C556,Utenze!$A$7:$U$107,18,FALSE),0)</f>
        <v>0</v>
      </c>
      <c r="O556" s="288"/>
      <c r="P556" s="289"/>
      <c r="Q556" s="289"/>
      <c r="R556" s="288"/>
      <c r="S556" s="289"/>
      <c r="T556" s="289"/>
    </row>
    <row r="557" spans="1:20" s="2" customFormat="1" ht="11.25">
      <c r="A557" s="306"/>
      <c r="B557" s="306"/>
      <c r="C557" s="306"/>
      <c r="D557" s="317"/>
      <c r="E557" s="328"/>
      <c r="F557" s="299"/>
      <c r="G557" s="326"/>
      <c r="H557" s="323"/>
      <c r="I557" s="320"/>
      <c r="J557" s="290"/>
      <c r="L557" s="287">
        <f>IF(OR(C557&lt;&gt;"",C557&lt;&gt;0),VLOOKUP(C557,Utenze!$A$7:$U$107,17,FALSE),0)</f>
        <v>0</v>
      </c>
      <c r="M557" s="287">
        <f>IF(OR(C557&lt;&gt;"",C557&lt;&gt;0),VLOOKUP(C557,Utenze!$A$7:$U$107,18,FALSE),0)</f>
        <v>0</v>
      </c>
      <c r="O557" s="288"/>
      <c r="P557" s="289"/>
      <c r="Q557" s="289"/>
      <c r="R557" s="288"/>
      <c r="S557" s="289"/>
      <c r="T557" s="289"/>
    </row>
    <row r="558" spans="1:20" s="2" customFormat="1" ht="11.25">
      <c r="A558" s="306"/>
      <c r="B558" s="306"/>
      <c r="C558" s="306"/>
      <c r="D558" s="317"/>
      <c r="E558" s="328"/>
      <c r="F558" s="299"/>
      <c r="G558" s="326"/>
      <c r="H558" s="323"/>
      <c r="I558" s="320"/>
      <c r="J558" s="290"/>
      <c r="L558" s="287">
        <f>IF(OR(C558&lt;&gt;"",C558&lt;&gt;0),VLOOKUP(C558,Utenze!$A$7:$U$107,17,FALSE),0)</f>
        <v>0</v>
      </c>
      <c r="M558" s="287">
        <f>IF(OR(C558&lt;&gt;"",C558&lt;&gt;0),VLOOKUP(C558,Utenze!$A$7:$U$107,18,FALSE),0)</f>
        <v>0</v>
      </c>
      <c r="O558" s="288"/>
      <c r="P558" s="289"/>
      <c r="Q558" s="289"/>
      <c r="R558" s="288"/>
      <c r="S558" s="289"/>
      <c r="T558" s="289"/>
    </row>
    <row r="559" spans="1:20" s="2" customFormat="1" ht="11.25">
      <c r="A559" s="306"/>
      <c r="B559" s="306"/>
      <c r="C559" s="306"/>
      <c r="D559" s="317"/>
      <c r="E559" s="328"/>
      <c r="F559" s="299"/>
      <c r="G559" s="326"/>
      <c r="H559" s="323"/>
      <c r="I559" s="320"/>
      <c r="J559" s="290"/>
      <c r="L559" s="287">
        <f>IF(OR(C559&lt;&gt;"",C559&lt;&gt;0),VLOOKUP(C559,Utenze!$A$7:$U$107,17,FALSE),0)</f>
        <v>0</v>
      </c>
      <c r="M559" s="287">
        <f>IF(OR(C559&lt;&gt;"",C559&lt;&gt;0),VLOOKUP(C559,Utenze!$A$7:$U$107,18,FALSE),0)</f>
        <v>0</v>
      </c>
      <c r="O559" s="288"/>
      <c r="P559" s="289"/>
      <c r="Q559" s="289"/>
      <c r="R559" s="288"/>
      <c r="S559" s="289"/>
      <c r="T559" s="289"/>
    </row>
    <row r="560" spans="1:20" s="2" customFormat="1" ht="11.25">
      <c r="A560" s="306"/>
      <c r="B560" s="306"/>
      <c r="C560" s="306"/>
      <c r="D560" s="317"/>
      <c r="E560" s="328"/>
      <c r="F560" s="299"/>
      <c r="G560" s="326"/>
      <c r="H560" s="323"/>
      <c r="I560" s="320"/>
      <c r="J560" s="290"/>
      <c r="L560" s="287">
        <f>IF(OR(C560&lt;&gt;"",C560&lt;&gt;0),VLOOKUP(C560,Utenze!$A$7:$U$107,17,FALSE),0)</f>
        <v>0</v>
      </c>
      <c r="M560" s="287">
        <f>IF(OR(C560&lt;&gt;"",C560&lt;&gt;0),VLOOKUP(C560,Utenze!$A$7:$U$107,18,FALSE),0)</f>
        <v>0</v>
      </c>
      <c r="O560" s="288"/>
      <c r="P560" s="289"/>
      <c r="Q560" s="289"/>
      <c r="R560" s="288"/>
      <c r="S560" s="289"/>
      <c r="T560" s="289"/>
    </row>
    <row r="561" spans="1:20" s="2" customFormat="1" ht="11.25">
      <c r="A561" s="306"/>
      <c r="B561" s="306"/>
      <c r="C561" s="306"/>
      <c r="D561" s="317"/>
      <c r="E561" s="328"/>
      <c r="F561" s="299"/>
      <c r="G561" s="326"/>
      <c r="H561" s="323"/>
      <c r="I561" s="320"/>
      <c r="J561" s="290"/>
      <c r="L561" s="287">
        <f>IF(OR(C561&lt;&gt;"",C561&lt;&gt;0),VLOOKUP(C561,Utenze!$A$7:$U$107,17,FALSE),0)</f>
        <v>0</v>
      </c>
      <c r="M561" s="287">
        <f>IF(OR(C561&lt;&gt;"",C561&lt;&gt;0),VLOOKUP(C561,Utenze!$A$7:$U$107,18,FALSE),0)</f>
        <v>0</v>
      </c>
      <c r="O561" s="288"/>
      <c r="P561" s="289"/>
      <c r="Q561" s="289"/>
      <c r="R561" s="288"/>
      <c r="S561" s="289"/>
      <c r="T561" s="289"/>
    </row>
    <row r="562" spans="1:20" s="2" customFormat="1" ht="11.25">
      <c r="A562" s="306"/>
      <c r="B562" s="306"/>
      <c r="C562" s="306"/>
      <c r="D562" s="317"/>
      <c r="E562" s="328"/>
      <c r="F562" s="299"/>
      <c r="G562" s="326"/>
      <c r="H562" s="323"/>
      <c r="I562" s="320"/>
      <c r="J562" s="290"/>
      <c r="L562" s="287">
        <f>IF(OR(C562&lt;&gt;"",C562&lt;&gt;0),VLOOKUP(C562,Utenze!$A$7:$U$107,17,FALSE),0)</f>
        <v>0</v>
      </c>
      <c r="M562" s="287">
        <f>IF(OR(C562&lt;&gt;"",C562&lt;&gt;0),VLOOKUP(C562,Utenze!$A$7:$U$107,18,FALSE),0)</f>
        <v>0</v>
      </c>
      <c r="O562" s="288"/>
      <c r="P562" s="289"/>
      <c r="Q562" s="289"/>
      <c r="R562" s="288"/>
      <c r="S562" s="289"/>
      <c r="T562" s="289"/>
    </row>
    <row r="563" spans="1:20" s="2" customFormat="1" ht="11.25">
      <c r="A563" s="306"/>
      <c r="B563" s="306"/>
      <c r="C563" s="306"/>
      <c r="D563" s="317"/>
      <c r="E563" s="328"/>
      <c r="F563" s="299"/>
      <c r="G563" s="326"/>
      <c r="H563" s="323"/>
      <c r="I563" s="320"/>
      <c r="J563" s="290"/>
      <c r="L563" s="287">
        <f>IF(OR(C563&lt;&gt;"",C563&lt;&gt;0),VLOOKUP(C563,Utenze!$A$7:$U$107,17,FALSE),0)</f>
        <v>0</v>
      </c>
      <c r="M563" s="287">
        <f>IF(OR(C563&lt;&gt;"",C563&lt;&gt;0),VLOOKUP(C563,Utenze!$A$7:$U$107,18,FALSE),0)</f>
        <v>0</v>
      </c>
      <c r="O563" s="288"/>
      <c r="P563" s="289"/>
      <c r="Q563" s="289"/>
      <c r="R563" s="288"/>
      <c r="S563" s="289"/>
      <c r="T563" s="289"/>
    </row>
    <row r="564" spans="1:20" s="2" customFormat="1" ht="11.25">
      <c r="A564" s="306"/>
      <c r="B564" s="306"/>
      <c r="C564" s="306"/>
      <c r="D564" s="317"/>
      <c r="E564" s="328"/>
      <c r="F564" s="299"/>
      <c r="G564" s="326"/>
      <c r="H564" s="323"/>
      <c r="I564" s="320"/>
      <c r="J564" s="290"/>
      <c r="L564" s="287">
        <f>IF(OR(C564&lt;&gt;"",C564&lt;&gt;0),VLOOKUP(C564,Utenze!$A$7:$U$107,17,FALSE),0)</f>
        <v>0</v>
      </c>
      <c r="M564" s="287">
        <f>IF(OR(C564&lt;&gt;"",C564&lt;&gt;0),VLOOKUP(C564,Utenze!$A$7:$U$107,18,FALSE),0)</f>
        <v>0</v>
      </c>
      <c r="O564" s="288"/>
      <c r="P564" s="289"/>
      <c r="Q564" s="289"/>
      <c r="R564" s="288"/>
      <c r="S564" s="289"/>
      <c r="T564" s="289"/>
    </row>
    <row r="565" spans="1:20" s="2" customFormat="1" ht="11.25">
      <c r="A565" s="306"/>
      <c r="B565" s="306"/>
      <c r="C565" s="306"/>
      <c r="D565" s="317"/>
      <c r="E565" s="328"/>
      <c r="F565" s="299"/>
      <c r="G565" s="326"/>
      <c r="H565" s="323"/>
      <c r="I565" s="320"/>
      <c r="J565" s="290"/>
      <c r="L565" s="287">
        <f>IF(OR(C565&lt;&gt;"",C565&lt;&gt;0),VLOOKUP(C565,Utenze!$A$7:$U$107,17,FALSE),0)</f>
        <v>0</v>
      </c>
      <c r="M565" s="287">
        <f>IF(OR(C565&lt;&gt;"",C565&lt;&gt;0),VLOOKUP(C565,Utenze!$A$7:$U$107,18,FALSE),0)</f>
        <v>0</v>
      </c>
      <c r="O565" s="288"/>
      <c r="P565" s="289"/>
      <c r="Q565" s="289"/>
      <c r="R565" s="288"/>
      <c r="S565" s="289"/>
      <c r="T565" s="289"/>
    </row>
    <row r="566" spans="1:20" s="2" customFormat="1" ht="11.25">
      <c r="A566" s="306"/>
      <c r="B566" s="306"/>
      <c r="C566" s="306"/>
      <c r="D566" s="317"/>
      <c r="E566" s="328"/>
      <c r="F566" s="299"/>
      <c r="G566" s="326"/>
      <c r="H566" s="323"/>
      <c r="I566" s="320"/>
      <c r="J566" s="290"/>
      <c r="L566" s="287">
        <f>IF(OR(C566&lt;&gt;"",C566&lt;&gt;0),VLOOKUP(C566,Utenze!$A$7:$U$107,17,FALSE),0)</f>
        <v>0</v>
      </c>
      <c r="M566" s="287">
        <f>IF(OR(C566&lt;&gt;"",C566&lt;&gt;0),VLOOKUP(C566,Utenze!$A$7:$U$107,18,FALSE),0)</f>
        <v>0</v>
      </c>
      <c r="O566" s="288"/>
      <c r="P566" s="289"/>
      <c r="Q566" s="289"/>
      <c r="R566" s="288"/>
      <c r="S566" s="289"/>
      <c r="T566" s="289"/>
    </row>
    <row r="567" spans="1:20" s="2" customFormat="1" ht="11.25">
      <c r="A567" s="306"/>
      <c r="B567" s="306"/>
      <c r="C567" s="306"/>
      <c r="D567" s="317"/>
      <c r="E567" s="328"/>
      <c r="F567" s="299"/>
      <c r="G567" s="326"/>
      <c r="H567" s="323"/>
      <c r="I567" s="320"/>
      <c r="J567" s="290"/>
      <c r="L567" s="287">
        <f>IF(OR(C567&lt;&gt;"",C567&lt;&gt;0),VLOOKUP(C567,Utenze!$A$7:$U$107,17,FALSE),0)</f>
        <v>0</v>
      </c>
      <c r="M567" s="287">
        <f>IF(OR(C567&lt;&gt;"",C567&lt;&gt;0),VLOOKUP(C567,Utenze!$A$7:$U$107,18,FALSE),0)</f>
        <v>0</v>
      </c>
      <c r="O567" s="288"/>
      <c r="P567" s="289"/>
      <c r="Q567" s="289"/>
      <c r="R567" s="288"/>
      <c r="S567" s="289"/>
      <c r="T567" s="289"/>
    </row>
    <row r="568" spans="1:20" s="2" customFormat="1" ht="11.25">
      <c r="A568" s="306"/>
      <c r="B568" s="306"/>
      <c r="C568" s="306"/>
      <c r="D568" s="317"/>
      <c r="E568" s="328"/>
      <c r="F568" s="299"/>
      <c r="G568" s="326"/>
      <c r="H568" s="323"/>
      <c r="I568" s="320"/>
      <c r="J568" s="290"/>
      <c r="L568" s="287">
        <f>IF(OR(C568&lt;&gt;"",C568&lt;&gt;0),VLOOKUP(C568,Utenze!$A$7:$U$107,17,FALSE),0)</f>
        <v>0</v>
      </c>
      <c r="M568" s="287">
        <f>IF(OR(C568&lt;&gt;"",C568&lt;&gt;0),VLOOKUP(C568,Utenze!$A$7:$U$107,18,FALSE),0)</f>
        <v>0</v>
      </c>
      <c r="O568" s="288"/>
      <c r="P568" s="289"/>
      <c r="Q568" s="289"/>
      <c r="R568" s="288"/>
      <c r="S568" s="289"/>
      <c r="T568" s="289"/>
    </row>
    <row r="569" spans="1:20" s="2" customFormat="1" ht="11.25">
      <c r="A569" s="306"/>
      <c r="B569" s="306"/>
      <c r="C569" s="306"/>
      <c r="D569" s="317"/>
      <c r="E569" s="328"/>
      <c r="F569" s="299"/>
      <c r="G569" s="326"/>
      <c r="H569" s="323"/>
      <c r="I569" s="320"/>
      <c r="J569" s="290"/>
      <c r="L569" s="287">
        <f>IF(OR(C569&lt;&gt;"",C569&lt;&gt;0),VLOOKUP(C569,Utenze!$A$7:$U$107,17,FALSE),0)</f>
        <v>0</v>
      </c>
      <c r="M569" s="287">
        <f>IF(OR(C569&lt;&gt;"",C569&lt;&gt;0),VLOOKUP(C569,Utenze!$A$7:$U$107,18,FALSE),0)</f>
        <v>0</v>
      </c>
      <c r="O569" s="288"/>
      <c r="P569" s="289"/>
      <c r="Q569" s="289"/>
      <c r="R569" s="288"/>
      <c r="S569" s="289"/>
      <c r="T569" s="289"/>
    </row>
    <row r="570" spans="1:20" s="2" customFormat="1" ht="11.25">
      <c r="A570" s="306"/>
      <c r="B570" s="306"/>
      <c r="C570" s="306"/>
      <c r="D570" s="317"/>
      <c r="E570" s="328"/>
      <c r="F570" s="299"/>
      <c r="G570" s="326"/>
      <c r="H570" s="323"/>
      <c r="I570" s="320"/>
      <c r="J570" s="290"/>
      <c r="L570" s="287">
        <f>IF(OR(C570&lt;&gt;"",C570&lt;&gt;0),VLOOKUP(C570,Utenze!$A$7:$U$107,17,FALSE),0)</f>
        <v>0</v>
      </c>
      <c r="M570" s="287">
        <f>IF(OR(C570&lt;&gt;"",C570&lt;&gt;0),VLOOKUP(C570,Utenze!$A$7:$U$107,18,FALSE),0)</f>
        <v>0</v>
      </c>
      <c r="O570" s="288"/>
      <c r="P570" s="289"/>
      <c r="Q570" s="289"/>
      <c r="R570" s="288"/>
      <c r="S570" s="289"/>
      <c r="T570" s="289"/>
    </row>
    <row r="571" spans="1:20" s="2" customFormat="1" ht="11.25">
      <c r="A571" s="306"/>
      <c r="B571" s="306"/>
      <c r="C571" s="306"/>
      <c r="D571" s="317"/>
      <c r="E571" s="328"/>
      <c r="F571" s="299"/>
      <c r="G571" s="326"/>
      <c r="H571" s="323"/>
      <c r="I571" s="320"/>
      <c r="J571" s="290"/>
      <c r="L571" s="287">
        <f>IF(OR(C571&lt;&gt;"",C571&lt;&gt;0),VLOOKUP(C571,Utenze!$A$7:$U$107,17,FALSE),0)</f>
        <v>0</v>
      </c>
      <c r="M571" s="287">
        <f>IF(OR(C571&lt;&gt;"",C571&lt;&gt;0),VLOOKUP(C571,Utenze!$A$7:$U$107,18,FALSE),0)</f>
        <v>0</v>
      </c>
      <c r="O571" s="288"/>
      <c r="P571" s="289"/>
      <c r="Q571" s="289"/>
      <c r="R571" s="288"/>
      <c r="S571" s="289"/>
      <c r="T571" s="289"/>
    </row>
    <row r="572" spans="1:20" s="2" customFormat="1" ht="11.25">
      <c r="A572" s="306"/>
      <c r="B572" s="306"/>
      <c r="C572" s="306"/>
      <c r="D572" s="317"/>
      <c r="E572" s="328"/>
      <c r="F572" s="299"/>
      <c r="G572" s="326"/>
      <c r="H572" s="323"/>
      <c r="I572" s="320"/>
      <c r="J572" s="290"/>
      <c r="L572" s="287">
        <f>IF(OR(C572&lt;&gt;"",C572&lt;&gt;0),VLOOKUP(C572,Utenze!$A$7:$U$107,17,FALSE),0)</f>
        <v>0</v>
      </c>
      <c r="M572" s="287">
        <f>IF(OR(C572&lt;&gt;"",C572&lt;&gt;0),VLOOKUP(C572,Utenze!$A$7:$U$107,18,FALSE),0)</f>
        <v>0</v>
      </c>
      <c r="O572" s="288"/>
      <c r="P572" s="289"/>
      <c r="Q572" s="289"/>
      <c r="R572" s="288"/>
      <c r="S572" s="289"/>
      <c r="T572" s="289"/>
    </row>
    <row r="573" spans="1:20" s="2" customFormat="1" ht="11.25">
      <c r="A573" s="306"/>
      <c r="B573" s="306"/>
      <c r="C573" s="306"/>
      <c r="D573" s="317"/>
      <c r="E573" s="328"/>
      <c r="F573" s="299"/>
      <c r="G573" s="326"/>
      <c r="H573" s="323"/>
      <c r="I573" s="320"/>
      <c r="J573" s="290"/>
      <c r="L573" s="287">
        <f>IF(OR(C573&lt;&gt;"",C573&lt;&gt;0),VLOOKUP(C573,Utenze!$A$7:$U$107,17,FALSE),0)</f>
        <v>0</v>
      </c>
      <c r="M573" s="287">
        <f>IF(OR(C573&lt;&gt;"",C573&lt;&gt;0),VLOOKUP(C573,Utenze!$A$7:$U$107,18,FALSE),0)</f>
        <v>0</v>
      </c>
      <c r="O573" s="288"/>
      <c r="P573" s="289"/>
      <c r="Q573" s="289"/>
      <c r="R573" s="288"/>
      <c r="S573" s="289"/>
      <c r="T573" s="289"/>
    </row>
    <row r="574" spans="1:20" s="2" customFormat="1" ht="11.25">
      <c r="A574" s="306"/>
      <c r="B574" s="306"/>
      <c r="C574" s="306"/>
      <c r="D574" s="317"/>
      <c r="E574" s="328"/>
      <c r="F574" s="299"/>
      <c r="G574" s="326"/>
      <c r="H574" s="323"/>
      <c r="I574" s="320"/>
      <c r="J574" s="290"/>
      <c r="L574" s="287">
        <f>IF(OR(C574&lt;&gt;"",C574&lt;&gt;0),VLOOKUP(C574,Utenze!$A$7:$U$107,17,FALSE),0)</f>
        <v>0</v>
      </c>
      <c r="M574" s="287">
        <f>IF(OR(C574&lt;&gt;"",C574&lt;&gt;0),VLOOKUP(C574,Utenze!$A$7:$U$107,18,FALSE),0)</f>
        <v>0</v>
      </c>
      <c r="O574" s="288"/>
      <c r="P574" s="289"/>
      <c r="Q574" s="289"/>
      <c r="R574" s="288"/>
      <c r="S574" s="289"/>
      <c r="T574" s="289"/>
    </row>
    <row r="575" spans="1:20" s="2" customFormat="1" ht="11.25">
      <c r="A575" s="306"/>
      <c r="B575" s="306"/>
      <c r="C575" s="306"/>
      <c r="D575" s="317"/>
      <c r="E575" s="328"/>
      <c r="F575" s="299"/>
      <c r="G575" s="326"/>
      <c r="H575" s="323"/>
      <c r="I575" s="320"/>
      <c r="J575" s="290"/>
      <c r="L575" s="287">
        <f>IF(OR(C575&lt;&gt;"",C575&lt;&gt;0),VLOOKUP(C575,Utenze!$A$7:$U$107,17,FALSE),0)</f>
        <v>0</v>
      </c>
      <c r="M575" s="287">
        <f>IF(OR(C575&lt;&gt;"",C575&lt;&gt;0),VLOOKUP(C575,Utenze!$A$7:$U$107,18,FALSE),0)</f>
        <v>0</v>
      </c>
      <c r="O575" s="288"/>
      <c r="P575" s="289"/>
      <c r="Q575" s="289"/>
      <c r="R575" s="288"/>
      <c r="S575" s="289"/>
      <c r="T575" s="289"/>
    </row>
    <row r="576" spans="1:20" s="2" customFormat="1" ht="11.25">
      <c r="A576" s="306"/>
      <c r="B576" s="306"/>
      <c r="C576" s="306"/>
      <c r="D576" s="317"/>
      <c r="E576" s="328"/>
      <c r="F576" s="299"/>
      <c r="G576" s="326"/>
      <c r="H576" s="323"/>
      <c r="I576" s="320"/>
      <c r="J576" s="290"/>
      <c r="L576" s="287">
        <f>IF(OR(C576&lt;&gt;"",C576&lt;&gt;0),VLOOKUP(C576,Utenze!$A$7:$U$107,17,FALSE),0)</f>
        <v>0</v>
      </c>
      <c r="M576" s="287">
        <f>IF(OR(C576&lt;&gt;"",C576&lt;&gt;0),VLOOKUP(C576,Utenze!$A$7:$U$107,18,FALSE),0)</f>
        <v>0</v>
      </c>
      <c r="O576" s="288"/>
      <c r="P576" s="289"/>
      <c r="Q576" s="289"/>
      <c r="R576" s="288"/>
      <c r="S576" s="289"/>
      <c r="T576" s="289"/>
    </row>
    <row r="577" spans="1:20" s="2" customFormat="1" ht="11.25">
      <c r="A577" s="306"/>
      <c r="B577" s="306"/>
      <c r="C577" s="306"/>
      <c r="D577" s="317"/>
      <c r="E577" s="328"/>
      <c r="F577" s="299"/>
      <c r="G577" s="326"/>
      <c r="H577" s="323"/>
      <c r="I577" s="320"/>
      <c r="J577" s="290"/>
      <c r="L577" s="287">
        <f>IF(OR(C577&lt;&gt;"",C577&lt;&gt;0),VLOOKUP(C577,Utenze!$A$7:$U$107,17,FALSE),0)</f>
        <v>0</v>
      </c>
      <c r="M577" s="287">
        <f>IF(OR(C577&lt;&gt;"",C577&lt;&gt;0),VLOOKUP(C577,Utenze!$A$7:$U$107,18,FALSE),0)</f>
        <v>0</v>
      </c>
      <c r="O577" s="288"/>
      <c r="P577" s="289"/>
      <c r="Q577" s="289"/>
      <c r="R577" s="288"/>
      <c r="S577" s="289"/>
      <c r="T577" s="289"/>
    </row>
    <row r="578" spans="1:20" s="2" customFormat="1" ht="11.25">
      <c r="A578" s="306"/>
      <c r="B578" s="306"/>
      <c r="C578" s="306"/>
      <c r="D578" s="317"/>
      <c r="E578" s="328"/>
      <c r="F578" s="299"/>
      <c r="G578" s="326"/>
      <c r="H578" s="323"/>
      <c r="I578" s="320"/>
      <c r="J578" s="290"/>
      <c r="L578" s="287">
        <f>IF(OR(C578&lt;&gt;"",C578&lt;&gt;0),VLOOKUP(C578,Utenze!$A$7:$U$107,17,FALSE),0)</f>
        <v>0</v>
      </c>
      <c r="M578" s="287">
        <f>IF(OR(C578&lt;&gt;"",C578&lt;&gt;0),VLOOKUP(C578,Utenze!$A$7:$U$107,18,FALSE),0)</f>
        <v>0</v>
      </c>
      <c r="O578" s="288"/>
      <c r="P578" s="289"/>
      <c r="Q578" s="289"/>
      <c r="R578" s="288"/>
      <c r="S578" s="289"/>
      <c r="T578" s="289"/>
    </row>
    <row r="579" spans="1:20" s="2" customFormat="1" ht="11.25">
      <c r="A579" s="306"/>
      <c r="B579" s="306"/>
      <c r="C579" s="306"/>
      <c r="D579" s="317"/>
      <c r="E579" s="328"/>
      <c r="F579" s="299"/>
      <c r="G579" s="326"/>
      <c r="H579" s="323"/>
      <c r="I579" s="320"/>
      <c r="J579" s="290"/>
      <c r="L579" s="287">
        <f>IF(OR(C579&lt;&gt;"",C579&lt;&gt;0),VLOOKUP(C579,Utenze!$A$7:$U$107,17,FALSE),0)</f>
        <v>0</v>
      </c>
      <c r="M579" s="287">
        <f>IF(OR(C579&lt;&gt;"",C579&lt;&gt;0),VLOOKUP(C579,Utenze!$A$7:$U$107,18,FALSE),0)</f>
        <v>0</v>
      </c>
      <c r="O579" s="288"/>
      <c r="P579" s="289"/>
      <c r="Q579" s="289"/>
      <c r="R579" s="288"/>
      <c r="S579" s="289"/>
      <c r="T579" s="289"/>
    </row>
    <row r="580" spans="1:20" s="2" customFormat="1" ht="11.25">
      <c r="A580" s="306"/>
      <c r="B580" s="306"/>
      <c r="C580" s="306"/>
      <c r="D580" s="317"/>
      <c r="E580" s="328"/>
      <c r="F580" s="299"/>
      <c r="G580" s="326"/>
      <c r="H580" s="323"/>
      <c r="I580" s="320"/>
      <c r="J580" s="290"/>
      <c r="L580" s="287">
        <f>IF(OR(C580&lt;&gt;"",C580&lt;&gt;0),VLOOKUP(C580,Utenze!$A$7:$U$107,17,FALSE),0)</f>
        <v>0</v>
      </c>
      <c r="M580" s="287">
        <f>IF(OR(C580&lt;&gt;"",C580&lt;&gt;0),VLOOKUP(C580,Utenze!$A$7:$U$107,18,FALSE),0)</f>
        <v>0</v>
      </c>
      <c r="O580" s="288"/>
      <c r="P580" s="289"/>
      <c r="Q580" s="289"/>
      <c r="R580" s="288"/>
      <c r="S580" s="289"/>
      <c r="T580" s="289"/>
    </row>
    <row r="581" spans="1:20" s="2" customFormat="1" ht="11.25">
      <c r="A581" s="306"/>
      <c r="B581" s="306"/>
      <c r="C581" s="306"/>
      <c r="D581" s="317"/>
      <c r="E581" s="328"/>
      <c r="F581" s="299"/>
      <c r="G581" s="326"/>
      <c r="H581" s="323"/>
      <c r="I581" s="320"/>
      <c r="J581" s="290"/>
      <c r="L581" s="287">
        <f>IF(OR(C581&lt;&gt;"",C581&lt;&gt;0),VLOOKUP(C581,Utenze!$A$7:$U$107,17,FALSE),0)</f>
        <v>0</v>
      </c>
      <c r="M581" s="287">
        <f>IF(OR(C581&lt;&gt;"",C581&lt;&gt;0),VLOOKUP(C581,Utenze!$A$7:$U$107,18,FALSE),0)</f>
        <v>0</v>
      </c>
      <c r="O581" s="288"/>
      <c r="P581" s="289"/>
      <c r="Q581" s="289"/>
      <c r="R581" s="288"/>
      <c r="S581" s="289"/>
      <c r="T581" s="289"/>
    </row>
    <row r="582" spans="1:20" s="2" customFormat="1" ht="11.25">
      <c r="A582" s="306"/>
      <c r="B582" s="306"/>
      <c r="C582" s="306"/>
      <c r="D582" s="317"/>
      <c r="E582" s="328"/>
      <c r="F582" s="299"/>
      <c r="G582" s="326"/>
      <c r="H582" s="323"/>
      <c r="I582" s="320"/>
      <c r="J582" s="290"/>
      <c r="L582" s="287">
        <f>IF(OR(C582&lt;&gt;"",C582&lt;&gt;0),VLOOKUP(C582,Utenze!$A$7:$U$107,17,FALSE),0)</f>
        <v>0</v>
      </c>
      <c r="M582" s="287">
        <f>IF(OR(C582&lt;&gt;"",C582&lt;&gt;0),VLOOKUP(C582,Utenze!$A$7:$U$107,18,FALSE),0)</f>
        <v>0</v>
      </c>
      <c r="O582" s="288"/>
      <c r="P582" s="289"/>
      <c r="Q582" s="289"/>
      <c r="R582" s="288"/>
      <c r="S582" s="289"/>
      <c r="T582" s="289"/>
    </row>
    <row r="583" spans="1:20" s="2" customFormat="1" ht="11.25">
      <c r="A583" s="306"/>
      <c r="B583" s="306"/>
      <c r="C583" s="306"/>
      <c r="D583" s="317"/>
      <c r="E583" s="328"/>
      <c r="F583" s="299"/>
      <c r="G583" s="326"/>
      <c r="H583" s="323"/>
      <c r="I583" s="320"/>
      <c r="J583" s="290"/>
      <c r="L583" s="287">
        <f>IF(OR(C583&lt;&gt;"",C583&lt;&gt;0),VLOOKUP(C583,Utenze!$A$7:$U$107,17,FALSE),0)</f>
        <v>0</v>
      </c>
      <c r="M583" s="287">
        <f>IF(OR(C583&lt;&gt;"",C583&lt;&gt;0),VLOOKUP(C583,Utenze!$A$7:$U$107,18,FALSE),0)</f>
        <v>0</v>
      </c>
      <c r="O583" s="288"/>
      <c r="P583" s="289"/>
      <c r="Q583" s="289"/>
      <c r="R583" s="288"/>
      <c r="S583" s="289"/>
      <c r="T583" s="289"/>
    </row>
    <row r="584" spans="1:20" s="2" customFormat="1" ht="11.25">
      <c r="A584" s="306"/>
      <c r="B584" s="306"/>
      <c r="C584" s="306"/>
      <c r="D584" s="317"/>
      <c r="E584" s="328"/>
      <c r="F584" s="299"/>
      <c r="G584" s="326"/>
      <c r="H584" s="323"/>
      <c r="I584" s="320"/>
      <c r="J584" s="290"/>
      <c r="L584" s="287">
        <f>IF(OR(C584&lt;&gt;"",C584&lt;&gt;0),VLOOKUP(C584,Utenze!$A$7:$U$107,17,FALSE),0)</f>
        <v>0</v>
      </c>
      <c r="M584" s="287">
        <f>IF(OR(C584&lt;&gt;"",C584&lt;&gt;0),VLOOKUP(C584,Utenze!$A$7:$U$107,18,FALSE),0)</f>
        <v>0</v>
      </c>
      <c r="O584" s="288"/>
      <c r="P584" s="289"/>
      <c r="Q584" s="289"/>
      <c r="R584" s="288"/>
      <c r="S584" s="289"/>
      <c r="T584" s="289"/>
    </row>
    <row r="585" spans="1:20" s="2" customFormat="1" ht="11.25">
      <c r="A585" s="306"/>
      <c r="B585" s="306"/>
      <c r="C585" s="306"/>
      <c r="D585" s="317"/>
      <c r="E585" s="328"/>
      <c r="F585" s="299"/>
      <c r="G585" s="326"/>
      <c r="H585" s="323"/>
      <c r="I585" s="320"/>
      <c r="J585" s="290"/>
      <c r="L585" s="287">
        <f>IF(OR(C585&lt;&gt;"",C585&lt;&gt;0),VLOOKUP(C585,Utenze!$A$7:$U$107,17,FALSE),0)</f>
        <v>0</v>
      </c>
      <c r="M585" s="287">
        <f>IF(OR(C585&lt;&gt;"",C585&lt;&gt;0),VLOOKUP(C585,Utenze!$A$7:$U$107,18,FALSE),0)</f>
        <v>0</v>
      </c>
      <c r="O585" s="288"/>
      <c r="P585" s="289"/>
      <c r="Q585" s="289"/>
      <c r="R585" s="288"/>
      <c r="S585" s="289"/>
      <c r="T585" s="289"/>
    </row>
    <row r="586" spans="1:20" s="2" customFormat="1" ht="11.25">
      <c r="A586" s="306"/>
      <c r="B586" s="306"/>
      <c r="C586" s="306"/>
      <c r="D586" s="317"/>
      <c r="E586" s="328"/>
      <c r="F586" s="299"/>
      <c r="G586" s="326"/>
      <c r="H586" s="323"/>
      <c r="I586" s="320"/>
      <c r="J586" s="290"/>
      <c r="L586" s="287">
        <f>IF(OR(C586&lt;&gt;"",C586&lt;&gt;0),VLOOKUP(C586,Utenze!$A$7:$U$107,17,FALSE),0)</f>
        <v>0</v>
      </c>
      <c r="M586" s="287">
        <f>IF(OR(C586&lt;&gt;"",C586&lt;&gt;0),VLOOKUP(C586,Utenze!$A$7:$U$107,18,FALSE),0)</f>
        <v>0</v>
      </c>
      <c r="O586" s="288"/>
      <c r="P586" s="289"/>
      <c r="Q586" s="289"/>
      <c r="R586" s="288"/>
      <c r="S586" s="289"/>
      <c r="T586" s="289"/>
    </row>
    <row r="587" spans="1:20" s="2" customFormat="1" ht="11.25">
      <c r="A587" s="306"/>
      <c r="B587" s="306"/>
      <c r="C587" s="306"/>
      <c r="D587" s="317"/>
      <c r="E587" s="328"/>
      <c r="F587" s="299"/>
      <c r="G587" s="326"/>
      <c r="H587" s="323"/>
      <c r="I587" s="320"/>
      <c r="J587" s="290"/>
      <c r="L587" s="287">
        <f>IF(OR(C587&lt;&gt;"",C587&lt;&gt;0),VLOOKUP(C587,Utenze!$A$7:$U$107,17,FALSE),0)</f>
        <v>0</v>
      </c>
      <c r="M587" s="287">
        <f>IF(OR(C587&lt;&gt;"",C587&lt;&gt;0),VLOOKUP(C587,Utenze!$A$7:$U$107,18,FALSE),0)</f>
        <v>0</v>
      </c>
      <c r="O587" s="288"/>
      <c r="P587" s="289"/>
      <c r="Q587" s="289"/>
      <c r="R587" s="288"/>
      <c r="S587" s="289"/>
      <c r="T587" s="289"/>
    </row>
    <row r="588" spans="1:20" s="2" customFormat="1" ht="11.25">
      <c r="A588" s="306"/>
      <c r="B588" s="306"/>
      <c r="C588" s="306"/>
      <c r="D588" s="317"/>
      <c r="E588" s="328"/>
      <c r="F588" s="299"/>
      <c r="G588" s="326"/>
      <c r="H588" s="323"/>
      <c r="I588" s="320"/>
      <c r="J588" s="290"/>
      <c r="L588" s="287">
        <f>IF(OR(C588&lt;&gt;"",C588&lt;&gt;0),VLOOKUP(C588,Utenze!$A$7:$U$107,17,FALSE),0)</f>
        <v>0</v>
      </c>
      <c r="M588" s="287">
        <f>IF(OR(C588&lt;&gt;"",C588&lt;&gt;0),VLOOKUP(C588,Utenze!$A$7:$U$107,18,FALSE),0)</f>
        <v>0</v>
      </c>
      <c r="O588" s="288"/>
      <c r="P588" s="289"/>
      <c r="Q588" s="289"/>
      <c r="R588" s="288"/>
      <c r="S588" s="289"/>
      <c r="T588" s="289"/>
    </row>
    <row r="589" spans="1:20" s="2" customFormat="1" ht="11.25">
      <c r="A589" s="306"/>
      <c r="B589" s="306"/>
      <c r="C589" s="306"/>
      <c r="D589" s="317"/>
      <c r="E589" s="328"/>
      <c r="F589" s="299"/>
      <c r="G589" s="326"/>
      <c r="H589" s="323"/>
      <c r="I589" s="320"/>
      <c r="J589" s="290"/>
      <c r="L589" s="287">
        <f>IF(OR(C589&lt;&gt;"",C589&lt;&gt;0),VLOOKUP(C589,Utenze!$A$7:$U$107,17,FALSE),0)</f>
        <v>0</v>
      </c>
      <c r="M589" s="287">
        <f>IF(OR(C589&lt;&gt;"",C589&lt;&gt;0),VLOOKUP(C589,Utenze!$A$7:$U$107,18,FALSE),0)</f>
        <v>0</v>
      </c>
      <c r="O589" s="288"/>
      <c r="P589" s="289"/>
      <c r="Q589" s="289"/>
      <c r="R589" s="288"/>
      <c r="S589" s="289"/>
      <c r="T589" s="289"/>
    </row>
    <row r="590" spans="1:20" s="2" customFormat="1" ht="11.25">
      <c r="A590" s="306"/>
      <c r="B590" s="306"/>
      <c r="C590" s="306"/>
      <c r="D590" s="317"/>
      <c r="E590" s="328"/>
      <c r="F590" s="299"/>
      <c r="G590" s="326"/>
      <c r="H590" s="323"/>
      <c r="I590" s="320"/>
      <c r="J590" s="290"/>
      <c r="L590" s="287">
        <f>IF(OR(C590&lt;&gt;"",C590&lt;&gt;0),VLOOKUP(C590,Utenze!$A$7:$U$107,17,FALSE),0)</f>
        <v>0</v>
      </c>
      <c r="M590" s="287">
        <f>IF(OR(C590&lt;&gt;"",C590&lt;&gt;0),VLOOKUP(C590,Utenze!$A$7:$U$107,18,FALSE),0)</f>
        <v>0</v>
      </c>
      <c r="O590" s="288"/>
      <c r="P590" s="289"/>
      <c r="Q590" s="289"/>
      <c r="R590" s="288"/>
      <c r="S590" s="289"/>
      <c r="T590" s="289"/>
    </row>
    <row r="591" spans="1:20" s="2" customFormat="1" ht="11.25">
      <c r="A591" s="306"/>
      <c r="B591" s="306"/>
      <c r="C591" s="306"/>
      <c r="D591" s="317"/>
      <c r="E591" s="328"/>
      <c r="F591" s="299"/>
      <c r="G591" s="326"/>
      <c r="H591" s="323"/>
      <c r="I591" s="320"/>
      <c r="J591" s="290"/>
      <c r="L591" s="287">
        <f>IF(OR(C591&lt;&gt;"",C591&lt;&gt;0),VLOOKUP(C591,Utenze!$A$7:$U$107,17,FALSE),0)</f>
        <v>0</v>
      </c>
      <c r="M591" s="287">
        <f>IF(OR(C591&lt;&gt;"",C591&lt;&gt;0),VLOOKUP(C591,Utenze!$A$7:$U$107,18,FALSE),0)</f>
        <v>0</v>
      </c>
      <c r="O591" s="288"/>
      <c r="P591" s="289"/>
      <c r="Q591" s="289"/>
      <c r="R591" s="288"/>
      <c r="S591" s="289"/>
      <c r="T591" s="289"/>
    </row>
    <row r="592" spans="1:20" s="2" customFormat="1" ht="11.25">
      <c r="A592" s="306"/>
      <c r="B592" s="306"/>
      <c r="C592" s="306"/>
      <c r="D592" s="317"/>
      <c r="E592" s="328"/>
      <c r="F592" s="299"/>
      <c r="G592" s="326"/>
      <c r="H592" s="323"/>
      <c r="I592" s="320"/>
      <c r="J592" s="290"/>
      <c r="L592" s="287">
        <f>IF(OR(C592&lt;&gt;"",C592&lt;&gt;0),VLOOKUP(C592,Utenze!$A$7:$U$107,17,FALSE),0)</f>
        <v>0</v>
      </c>
      <c r="M592" s="287">
        <f>IF(OR(C592&lt;&gt;"",C592&lt;&gt;0),VLOOKUP(C592,Utenze!$A$7:$U$107,18,FALSE),0)</f>
        <v>0</v>
      </c>
      <c r="O592" s="288"/>
      <c r="P592" s="289"/>
      <c r="Q592" s="289"/>
      <c r="R592" s="288"/>
      <c r="S592" s="289"/>
      <c r="T592" s="289"/>
    </row>
    <row r="593" spans="1:20" s="2" customFormat="1" ht="11.25">
      <c r="A593" s="306"/>
      <c r="B593" s="306"/>
      <c r="C593" s="306"/>
      <c r="D593" s="317"/>
      <c r="E593" s="328"/>
      <c r="F593" s="299"/>
      <c r="G593" s="326"/>
      <c r="H593" s="323"/>
      <c r="I593" s="320"/>
      <c r="J593" s="290"/>
      <c r="L593" s="287">
        <f>IF(OR(C593&lt;&gt;"",C593&lt;&gt;0),VLOOKUP(C593,Utenze!$A$7:$U$107,17,FALSE),0)</f>
        <v>0</v>
      </c>
      <c r="M593" s="287">
        <f>IF(OR(C593&lt;&gt;"",C593&lt;&gt;0),VLOOKUP(C593,Utenze!$A$7:$U$107,18,FALSE),0)</f>
        <v>0</v>
      </c>
      <c r="O593" s="288"/>
      <c r="P593" s="289"/>
      <c r="Q593" s="289"/>
      <c r="R593" s="288"/>
      <c r="S593" s="289"/>
      <c r="T593" s="289"/>
    </row>
    <row r="594" spans="1:20" s="2" customFormat="1" ht="11.25">
      <c r="A594" s="306"/>
      <c r="B594" s="306"/>
      <c r="C594" s="306"/>
      <c r="D594" s="317"/>
      <c r="E594" s="328"/>
      <c r="F594" s="299"/>
      <c r="G594" s="326"/>
      <c r="H594" s="323"/>
      <c r="I594" s="320"/>
      <c r="J594" s="290"/>
      <c r="L594" s="287">
        <f>IF(OR(C594&lt;&gt;"",C594&lt;&gt;0),VLOOKUP(C594,Utenze!$A$7:$U$107,17,FALSE),0)</f>
        <v>0</v>
      </c>
      <c r="M594" s="287">
        <f>IF(OR(C594&lt;&gt;"",C594&lt;&gt;0),VLOOKUP(C594,Utenze!$A$7:$U$107,18,FALSE),0)</f>
        <v>0</v>
      </c>
      <c r="O594" s="288"/>
      <c r="P594" s="289"/>
      <c r="Q594" s="289"/>
      <c r="R594" s="288"/>
      <c r="S594" s="289"/>
      <c r="T594" s="289"/>
    </row>
    <row r="595" spans="1:20" s="2" customFormat="1" ht="11.25">
      <c r="A595" s="306"/>
      <c r="B595" s="306"/>
      <c r="C595" s="306"/>
      <c r="D595" s="317"/>
      <c r="E595" s="328"/>
      <c r="F595" s="299"/>
      <c r="G595" s="326"/>
      <c r="H595" s="323"/>
      <c r="I595" s="320"/>
      <c r="J595" s="290"/>
      <c r="L595" s="287">
        <f>IF(OR(C595&lt;&gt;"",C595&lt;&gt;0),VLOOKUP(C595,Utenze!$A$7:$U$107,17,FALSE),0)</f>
        <v>0</v>
      </c>
      <c r="M595" s="287">
        <f>IF(OR(C595&lt;&gt;"",C595&lt;&gt;0),VLOOKUP(C595,Utenze!$A$7:$U$107,18,FALSE),0)</f>
        <v>0</v>
      </c>
      <c r="O595" s="288"/>
      <c r="P595" s="289"/>
      <c r="Q595" s="289"/>
      <c r="R595" s="288"/>
      <c r="S595" s="289"/>
      <c r="T595" s="289"/>
    </row>
    <row r="596" spans="1:20" s="2" customFormat="1" ht="11.25">
      <c r="A596" s="306"/>
      <c r="B596" s="306"/>
      <c r="C596" s="306"/>
      <c r="D596" s="317"/>
      <c r="E596" s="328"/>
      <c r="F596" s="299"/>
      <c r="G596" s="326"/>
      <c r="H596" s="323"/>
      <c r="I596" s="320"/>
      <c r="J596" s="290"/>
      <c r="L596" s="287">
        <f>IF(OR(C596&lt;&gt;"",C596&lt;&gt;0),VLOOKUP(C596,Utenze!$A$7:$U$107,17,FALSE),0)</f>
        <v>0</v>
      </c>
      <c r="M596" s="287">
        <f>IF(OR(C596&lt;&gt;"",C596&lt;&gt;0),VLOOKUP(C596,Utenze!$A$7:$U$107,18,FALSE),0)</f>
        <v>0</v>
      </c>
      <c r="O596" s="288"/>
      <c r="P596" s="289"/>
      <c r="Q596" s="289"/>
      <c r="R596" s="288"/>
      <c r="S596" s="289"/>
      <c r="T596" s="289"/>
    </row>
    <row r="597" spans="1:20" s="2" customFormat="1" ht="11.25">
      <c r="A597" s="306"/>
      <c r="B597" s="306"/>
      <c r="C597" s="306"/>
      <c r="D597" s="317"/>
      <c r="E597" s="328"/>
      <c r="F597" s="299"/>
      <c r="G597" s="326"/>
      <c r="H597" s="323"/>
      <c r="I597" s="320"/>
      <c r="J597" s="290"/>
      <c r="L597" s="287">
        <f>IF(OR(C597&lt;&gt;"",C597&lt;&gt;0),VLOOKUP(C597,Utenze!$A$7:$U$107,17,FALSE),0)</f>
        <v>0</v>
      </c>
      <c r="M597" s="287">
        <f>IF(OR(C597&lt;&gt;"",C597&lt;&gt;0),VLOOKUP(C597,Utenze!$A$7:$U$107,18,FALSE),0)</f>
        <v>0</v>
      </c>
      <c r="O597" s="288"/>
      <c r="P597" s="289"/>
      <c r="Q597" s="289"/>
      <c r="R597" s="288"/>
      <c r="S597" s="289"/>
      <c r="T597" s="289"/>
    </row>
    <row r="598" spans="1:20" s="2" customFormat="1" ht="11.25">
      <c r="A598" s="306"/>
      <c r="B598" s="306"/>
      <c r="C598" s="306"/>
      <c r="D598" s="317"/>
      <c r="E598" s="328"/>
      <c r="F598" s="299"/>
      <c r="G598" s="326"/>
      <c r="H598" s="323"/>
      <c r="I598" s="320"/>
      <c r="J598" s="290"/>
      <c r="L598" s="287">
        <f>IF(OR(C598&lt;&gt;"",C598&lt;&gt;0),VLOOKUP(C598,Utenze!$A$7:$U$107,17,FALSE),0)</f>
        <v>0</v>
      </c>
      <c r="M598" s="287">
        <f>IF(OR(C598&lt;&gt;"",C598&lt;&gt;0),VLOOKUP(C598,Utenze!$A$7:$U$107,18,FALSE),0)</f>
        <v>0</v>
      </c>
      <c r="O598" s="288"/>
      <c r="P598" s="289"/>
      <c r="Q598" s="289"/>
      <c r="R598" s="288"/>
      <c r="S598" s="289"/>
      <c r="T598" s="289"/>
    </row>
    <row r="599" spans="1:20" s="2" customFormat="1" ht="11.25">
      <c r="A599" s="306"/>
      <c r="B599" s="306"/>
      <c r="C599" s="306"/>
      <c r="D599" s="317"/>
      <c r="E599" s="328"/>
      <c r="F599" s="299"/>
      <c r="G599" s="326"/>
      <c r="H599" s="323"/>
      <c r="I599" s="320"/>
      <c r="J599" s="290"/>
      <c r="L599" s="287">
        <f>IF(OR(C599&lt;&gt;"",C599&lt;&gt;0),VLOOKUP(C599,Utenze!$A$7:$U$107,17,FALSE),0)</f>
        <v>0</v>
      </c>
      <c r="M599" s="287">
        <f>IF(OR(C599&lt;&gt;"",C599&lt;&gt;0),VLOOKUP(C599,Utenze!$A$7:$U$107,18,FALSE),0)</f>
        <v>0</v>
      </c>
      <c r="O599" s="288"/>
      <c r="P599" s="289"/>
      <c r="Q599" s="289"/>
      <c r="R599" s="288"/>
      <c r="S599" s="289"/>
      <c r="T599" s="289"/>
    </row>
    <row r="600" spans="1:20" s="2" customFormat="1" ht="11.25">
      <c r="A600" s="306"/>
      <c r="B600" s="306"/>
      <c r="C600" s="306"/>
      <c r="D600" s="317"/>
      <c r="E600" s="328"/>
      <c r="F600" s="299"/>
      <c r="G600" s="326"/>
      <c r="H600" s="323"/>
      <c r="I600" s="320"/>
      <c r="J600" s="290"/>
      <c r="L600" s="287">
        <f>IF(OR(C600&lt;&gt;"",C600&lt;&gt;0),VLOOKUP(C600,Utenze!$A$7:$U$107,17,FALSE),0)</f>
        <v>0</v>
      </c>
      <c r="M600" s="287">
        <f>IF(OR(C600&lt;&gt;"",C600&lt;&gt;0),VLOOKUP(C600,Utenze!$A$7:$U$107,18,FALSE),0)</f>
        <v>0</v>
      </c>
      <c r="O600" s="288"/>
      <c r="P600" s="289"/>
      <c r="Q600" s="289"/>
      <c r="R600" s="288"/>
      <c r="S600" s="289"/>
      <c r="T600" s="289"/>
    </row>
    <row r="601" spans="1:20" s="2" customFormat="1" ht="11.25">
      <c r="A601" s="306"/>
      <c r="B601" s="306"/>
      <c r="C601" s="306"/>
      <c r="D601" s="317"/>
      <c r="E601" s="328"/>
      <c r="F601" s="299"/>
      <c r="G601" s="326"/>
      <c r="H601" s="323"/>
      <c r="I601" s="320"/>
      <c r="J601" s="290"/>
      <c r="L601" s="287">
        <f>IF(OR(C601&lt;&gt;"",C601&lt;&gt;0),VLOOKUP(C601,Utenze!$A$7:$U$107,17,FALSE),0)</f>
        <v>0</v>
      </c>
      <c r="M601" s="287">
        <f>IF(OR(C601&lt;&gt;"",C601&lt;&gt;0),VLOOKUP(C601,Utenze!$A$7:$U$107,18,FALSE),0)</f>
        <v>0</v>
      </c>
      <c r="O601" s="288"/>
      <c r="P601" s="289"/>
      <c r="Q601" s="289"/>
      <c r="R601" s="288"/>
      <c r="S601" s="289"/>
      <c r="T601" s="289"/>
    </row>
    <row r="602" spans="1:20" s="2" customFormat="1" ht="11.25">
      <c r="A602" s="306"/>
      <c r="B602" s="306"/>
      <c r="C602" s="306"/>
      <c r="D602" s="317"/>
      <c r="E602" s="328"/>
      <c r="F602" s="299"/>
      <c r="G602" s="326"/>
      <c r="H602" s="323"/>
      <c r="I602" s="320"/>
      <c r="J602" s="290"/>
      <c r="L602" s="287">
        <f>IF(OR(C602&lt;&gt;"",C602&lt;&gt;0),VLOOKUP(C602,Utenze!$A$7:$U$107,17,FALSE),0)</f>
        <v>0</v>
      </c>
      <c r="M602" s="287">
        <f>IF(OR(C602&lt;&gt;"",C602&lt;&gt;0),VLOOKUP(C602,Utenze!$A$7:$U$107,18,FALSE),0)</f>
        <v>0</v>
      </c>
      <c r="O602" s="288"/>
      <c r="P602" s="289"/>
      <c r="Q602" s="289"/>
      <c r="R602" s="288"/>
      <c r="S602" s="289"/>
      <c r="T602" s="289"/>
    </row>
    <row r="603" spans="1:20" s="2" customFormat="1" ht="11.25">
      <c r="A603" s="306"/>
      <c r="B603" s="306"/>
      <c r="C603" s="306"/>
      <c r="D603" s="317"/>
      <c r="E603" s="328"/>
      <c r="F603" s="299"/>
      <c r="G603" s="326"/>
      <c r="H603" s="323"/>
      <c r="I603" s="320"/>
      <c r="J603" s="290"/>
      <c r="L603" s="287">
        <f>IF(OR(C603&lt;&gt;"",C603&lt;&gt;0),VLOOKUP(C603,Utenze!$A$7:$U$107,17,FALSE),0)</f>
        <v>0</v>
      </c>
      <c r="M603" s="287">
        <f>IF(OR(C603&lt;&gt;"",C603&lt;&gt;0),VLOOKUP(C603,Utenze!$A$7:$U$107,18,FALSE),0)</f>
        <v>0</v>
      </c>
      <c r="O603" s="288"/>
      <c r="P603" s="289"/>
      <c r="Q603" s="289"/>
      <c r="R603" s="288"/>
      <c r="S603" s="289"/>
      <c r="T603" s="289"/>
    </row>
    <row r="604" spans="1:20" s="2" customFormat="1" ht="11.25">
      <c r="A604" s="306"/>
      <c r="B604" s="306"/>
      <c r="C604" s="306"/>
      <c r="D604" s="317"/>
      <c r="E604" s="328"/>
      <c r="F604" s="299"/>
      <c r="G604" s="326"/>
      <c r="H604" s="323"/>
      <c r="I604" s="320"/>
      <c r="J604" s="290"/>
      <c r="L604" s="287">
        <f>IF(OR(C604&lt;&gt;"",C604&lt;&gt;0),VLOOKUP(C604,Utenze!$A$7:$U$107,17,FALSE),0)</f>
        <v>0</v>
      </c>
      <c r="M604" s="287">
        <f>IF(OR(C604&lt;&gt;"",C604&lt;&gt;0),VLOOKUP(C604,Utenze!$A$7:$U$107,18,FALSE),0)</f>
        <v>0</v>
      </c>
      <c r="O604" s="288"/>
      <c r="P604" s="289"/>
      <c r="Q604" s="289"/>
      <c r="R604" s="288"/>
      <c r="S604" s="289"/>
      <c r="T604" s="289"/>
    </row>
    <row r="605" spans="1:20" s="2" customFormat="1" ht="11.25">
      <c r="A605" s="306"/>
      <c r="B605" s="306"/>
      <c r="C605" s="306"/>
      <c r="D605" s="317"/>
      <c r="E605" s="328"/>
      <c r="F605" s="299"/>
      <c r="G605" s="326"/>
      <c r="H605" s="323"/>
      <c r="I605" s="320"/>
      <c r="J605" s="290"/>
      <c r="L605" s="287">
        <f>IF(OR(C605&lt;&gt;"",C605&lt;&gt;0),VLOOKUP(C605,Utenze!$A$7:$U$107,17,FALSE),0)</f>
        <v>0</v>
      </c>
      <c r="M605" s="287">
        <f>IF(OR(C605&lt;&gt;"",C605&lt;&gt;0),VLOOKUP(C605,Utenze!$A$7:$U$107,18,FALSE),0)</f>
        <v>0</v>
      </c>
      <c r="O605" s="288"/>
      <c r="P605" s="289"/>
      <c r="Q605" s="289"/>
      <c r="R605" s="288"/>
      <c r="S605" s="289"/>
      <c r="T605" s="289"/>
    </row>
    <row r="606" spans="1:20" s="2" customFormat="1" ht="11.25">
      <c r="A606" s="306"/>
      <c r="B606" s="306"/>
      <c r="C606" s="306"/>
      <c r="D606" s="317"/>
      <c r="E606" s="328"/>
      <c r="F606" s="299"/>
      <c r="G606" s="326"/>
      <c r="H606" s="323"/>
      <c r="I606" s="320"/>
      <c r="J606" s="290"/>
      <c r="L606" s="287">
        <f>IF(OR(C606&lt;&gt;"",C606&lt;&gt;0),VLOOKUP(C606,Utenze!$A$7:$U$107,17,FALSE),0)</f>
        <v>0</v>
      </c>
      <c r="M606" s="287">
        <f>IF(OR(C606&lt;&gt;"",C606&lt;&gt;0),VLOOKUP(C606,Utenze!$A$7:$U$107,18,FALSE),0)</f>
        <v>0</v>
      </c>
      <c r="O606" s="288"/>
      <c r="P606" s="289"/>
      <c r="Q606" s="289"/>
      <c r="R606" s="288"/>
      <c r="S606" s="289"/>
      <c r="T606" s="289"/>
    </row>
    <row r="607" spans="1:20" s="2" customFormat="1" ht="11.25">
      <c r="A607" s="306"/>
      <c r="B607" s="306"/>
      <c r="C607" s="306"/>
      <c r="D607" s="317"/>
      <c r="E607" s="328"/>
      <c r="F607" s="299"/>
      <c r="G607" s="326"/>
      <c r="H607" s="323"/>
      <c r="I607" s="320"/>
      <c r="J607" s="290"/>
      <c r="L607" s="287">
        <f>IF(OR(C607&lt;&gt;"",C607&lt;&gt;0),VLOOKUP(C607,Utenze!$A$7:$U$107,17,FALSE),0)</f>
        <v>0</v>
      </c>
      <c r="M607" s="287">
        <f>IF(OR(C607&lt;&gt;"",C607&lt;&gt;0),VLOOKUP(C607,Utenze!$A$7:$U$107,18,FALSE),0)</f>
        <v>0</v>
      </c>
      <c r="O607" s="288"/>
      <c r="P607" s="289"/>
      <c r="Q607" s="289"/>
      <c r="R607" s="288"/>
      <c r="S607" s="289"/>
      <c r="T607" s="289"/>
    </row>
    <row r="608" spans="1:20" s="2" customFormat="1" ht="11.25">
      <c r="A608" s="306"/>
      <c r="B608" s="306"/>
      <c r="C608" s="306"/>
      <c r="D608" s="317"/>
      <c r="E608" s="328"/>
      <c r="F608" s="299"/>
      <c r="G608" s="326"/>
      <c r="H608" s="323"/>
      <c r="I608" s="320"/>
      <c r="J608" s="290"/>
      <c r="L608" s="287">
        <f>IF(OR(C608&lt;&gt;"",C608&lt;&gt;0),VLOOKUP(C608,Utenze!$A$7:$U$107,17,FALSE),0)</f>
        <v>0</v>
      </c>
      <c r="M608" s="287">
        <f>IF(OR(C608&lt;&gt;"",C608&lt;&gt;0),VLOOKUP(C608,Utenze!$A$7:$U$107,18,FALSE),0)</f>
        <v>0</v>
      </c>
      <c r="O608" s="288"/>
      <c r="P608" s="289"/>
      <c r="Q608" s="289"/>
      <c r="R608" s="288"/>
      <c r="S608" s="289"/>
      <c r="T608" s="289"/>
    </row>
    <row r="609" spans="1:20" s="2" customFormat="1" ht="11.25">
      <c r="A609" s="306"/>
      <c r="B609" s="306"/>
      <c r="C609" s="306"/>
      <c r="D609" s="317"/>
      <c r="E609" s="328"/>
      <c r="F609" s="299"/>
      <c r="G609" s="326"/>
      <c r="H609" s="323"/>
      <c r="I609" s="320"/>
      <c r="J609" s="290"/>
      <c r="L609" s="287">
        <f>IF(OR(C609&lt;&gt;"",C609&lt;&gt;0),VLOOKUP(C609,Utenze!$A$7:$U$107,17,FALSE),0)</f>
        <v>0</v>
      </c>
      <c r="M609" s="287">
        <f>IF(OR(C609&lt;&gt;"",C609&lt;&gt;0),VLOOKUP(C609,Utenze!$A$7:$U$107,18,FALSE),0)</f>
        <v>0</v>
      </c>
      <c r="O609" s="288"/>
      <c r="P609" s="289"/>
      <c r="Q609" s="289"/>
      <c r="R609" s="288"/>
      <c r="S609" s="289"/>
      <c r="T609" s="289"/>
    </row>
    <row r="610" spans="1:20" s="2" customFormat="1" ht="11.25">
      <c r="A610" s="306"/>
      <c r="B610" s="306"/>
      <c r="C610" s="306"/>
      <c r="D610" s="317"/>
      <c r="E610" s="328"/>
      <c r="F610" s="299"/>
      <c r="G610" s="326"/>
      <c r="H610" s="323"/>
      <c r="I610" s="320"/>
      <c r="J610" s="290"/>
      <c r="L610" s="287">
        <f>IF(OR(C610&lt;&gt;"",C610&lt;&gt;0),VLOOKUP(C610,Utenze!$A$7:$U$107,17,FALSE),0)</f>
        <v>0</v>
      </c>
      <c r="M610" s="287">
        <f>IF(OR(C610&lt;&gt;"",C610&lt;&gt;0),VLOOKUP(C610,Utenze!$A$7:$U$107,18,FALSE),0)</f>
        <v>0</v>
      </c>
      <c r="O610" s="288"/>
      <c r="P610" s="289"/>
      <c r="Q610" s="289"/>
      <c r="R610" s="288"/>
      <c r="S610" s="289"/>
      <c r="T610" s="289"/>
    </row>
    <row r="611" spans="1:20" s="2" customFormat="1" ht="11.25">
      <c r="A611" s="306"/>
      <c r="B611" s="306"/>
      <c r="C611" s="306"/>
      <c r="D611" s="317"/>
      <c r="E611" s="328"/>
      <c r="F611" s="299"/>
      <c r="G611" s="326"/>
      <c r="H611" s="323"/>
      <c r="I611" s="320"/>
      <c r="J611" s="290"/>
      <c r="L611" s="287">
        <f>IF(OR(C611&lt;&gt;"",C611&lt;&gt;0),VLOOKUP(C611,Utenze!$A$7:$U$107,17,FALSE),0)</f>
        <v>0</v>
      </c>
      <c r="M611" s="287">
        <f>IF(OR(C611&lt;&gt;"",C611&lt;&gt;0),VLOOKUP(C611,Utenze!$A$7:$U$107,18,FALSE),0)</f>
        <v>0</v>
      </c>
      <c r="O611" s="288"/>
      <c r="P611" s="289"/>
      <c r="Q611" s="289"/>
      <c r="R611" s="288"/>
      <c r="S611" s="289"/>
      <c r="T611" s="289"/>
    </row>
    <row r="612" spans="1:20" s="2" customFormat="1" ht="11.25">
      <c r="A612" s="306"/>
      <c r="B612" s="306"/>
      <c r="C612" s="306"/>
      <c r="D612" s="317"/>
      <c r="E612" s="328"/>
      <c r="F612" s="299"/>
      <c r="G612" s="326"/>
      <c r="H612" s="323"/>
      <c r="I612" s="320"/>
      <c r="J612" s="290"/>
      <c r="L612" s="287">
        <f>IF(OR(C612&lt;&gt;"",C612&lt;&gt;0),VLOOKUP(C612,Utenze!$A$7:$U$107,17,FALSE),0)</f>
        <v>0</v>
      </c>
      <c r="M612" s="287">
        <f>IF(OR(C612&lt;&gt;"",C612&lt;&gt;0),VLOOKUP(C612,Utenze!$A$7:$U$107,18,FALSE),0)</f>
        <v>0</v>
      </c>
      <c r="O612" s="288"/>
      <c r="P612" s="289"/>
      <c r="Q612" s="289"/>
      <c r="R612" s="288"/>
      <c r="S612" s="289"/>
      <c r="T612" s="289"/>
    </row>
    <row r="613" spans="1:20" s="2" customFormat="1" ht="11.25">
      <c r="A613" s="306"/>
      <c r="B613" s="306"/>
      <c r="C613" s="306"/>
      <c r="D613" s="317"/>
      <c r="E613" s="328"/>
      <c r="F613" s="299"/>
      <c r="G613" s="326"/>
      <c r="H613" s="323"/>
      <c r="I613" s="320"/>
      <c r="J613" s="290"/>
      <c r="L613" s="287">
        <f>IF(OR(C613&lt;&gt;"",C613&lt;&gt;0),VLOOKUP(C613,Utenze!$A$7:$U$107,17,FALSE),0)</f>
        <v>0</v>
      </c>
      <c r="M613" s="287">
        <f>IF(OR(C613&lt;&gt;"",C613&lt;&gt;0),VLOOKUP(C613,Utenze!$A$7:$U$107,18,FALSE),0)</f>
        <v>0</v>
      </c>
      <c r="O613" s="288"/>
      <c r="P613" s="289"/>
      <c r="Q613" s="289"/>
      <c r="R613" s="288"/>
      <c r="S613" s="289"/>
      <c r="T613" s="289"/>
    </row>
    <row r="614" spans="1:20" s="2" customFormat="1" ht="11.25">
      <c r="A614" s="306"/>
      <c r="B614" s="306"/>
      <c r="C614" s="306"/>
      <c r="D614" s="317"/>
      <c r="E614" s="328"/>
      <c r="F614" s="299"/>
      <c r="G614" s="326"/>
      <c r="H614" s="323"/>
      <c r="I614" s="320"/>
      <c r="J614" s="290"/>
      <c r="L614" s="287">
        <f>IF(OR(C614&lt;&gt;"",C614&lt;&gt;0),VLOOKUP(C614,Utenze!$A$7:$U$107,17,FALSE),0)</f>
        <v>0</v>
      </c>
      <c r="M614" s="287">
        <f>IF(OR(C614&lt;&gt;"",C614&lt;&gt;0),VLOOKUP(C614,Utenze!$A$7:$U$107,18,FALSE),0)</f>
        <v>0</v>
      </c>
      <c r="O614" s="288"/>
      <c r="P614" s="289"/>
      <c r="Q614" s="289"/>
      <c r="R614" s="288"/>
      <c r="S614" s="289"/>
      <c r="T614" s="289"/>
    </row>
    <row r="615" spans="1:20" s="2" customFormat="1" ht="11.25">
      <c r="A615" s="306"/>
      <c r="B615" s="306"/>
      <c r="C615" s="306"/>
      <c r="D615" s="317"/>
      <c r="E615" s="328"/>
      <c r="F615" s="299"/>
      <c r="G615" s="326"/>
      <c r="H615" s="323"/>
      <c r="I615" s="320"/>
      <c r="J615" s="290"/>
      <c r="L615" s="287">
        <f>IF(OR(C615&lt;&gt;"",C615&lt;&gt;0),VLOOKUP(C615,Utenze!$A$7:$U$107,17,FALSE),0)</f>
        <v>0</v>
      </c>
      <c r="M615" s="287">
        <f>IF(OR(C615&lt;&gt;"",C615&lt;&gt;0),VLOOKUP(C615,Utenze!$A$7:$U$107,18,FALSE),0)</f>
        <v>0</v>
      </c>
      <c r="O615" s="288"/>
      <c r="P615" s="289"/>
      <c r="Q615" s="289"/>
      <c r="R615" s="288"/>
      <c r="S615" s="289"/>
      <c r="T615" s="289"/>
    </row>
    <row r="616" spans="1:20" s="2" customFormat="1" ht="11.25">
      <c r="A616" s="306"/>
      <c r="B616" s="306"/>
      <c r="C616" s="306"/>
      <c r="D616" s="317"/>
      <c r="E616" s="328"/>
      <c r="F616" s="299"/>
      <c r="G616" s="326"/>
      <c r="H616" s="323"/>
      <c r="I616" s="320"/>
      <c r="J616" s="290"/>
      <c r="L616" s="287">
        <f>IF(OR(C616&lt;&gt;"",C616&lt;&gt;0),VLOOKUP(C616,Utenze!$A$7:$U$107,17,FALSE),0)</f>
        <v>0</v>
      </c>
      <c r="M616" s="287">
        <f>IF(OR(C616&lt;&gt;"",C616&lt;&gt;0),VLOOKUP(C616,Utenze!$A$7:$U$107,18,FALSE),0)</f>
        <v>0</v>
      </c>
      <c r="O616" s="288"/>
      <c r="P616" s="289"/>
      <c r="Q616" s="289"/>
      <c r="R616" s="288"/>
      <c r="S616" s="289"/>
      <c r="T616" s="289"/>
    </row>
    <row r="617" spans="1:20" s="2" customFormat="1" ht="11.25">
      <c r="A617" s="306"/>
      <c r="B617" s="306"/>
      <c r="C617" s="306"/>
      <c r="D617" s="317"/>
      <c r="E617" s="328"/>
      <c r="F617" s="299"/>
      <c r="G617" s="326"/>
      <c r="H617" s="323"/>
      <c r="I617" s="320"/>
      <c r="J617" s="290"/>
      <c r="L617" s="287">
        <f>IF(OR(C617&lt;&gt;"",C617&lt;&gt;0),VLOOKUP(C617,Utenze!$A$7:$U$107,17,FALSE),0)</f>
        <v>0</v>
      </c>
      <c r="M617" s="287">
        <f>IF(OR(C617&lt;&gt;"",C617&lt;&gt;0),VLOOKUP(C617,Utenze!$A$7:$U$107,18,FALSE),0)</f>
        <v>0</v>
      </c>
      <c r="O617" s="288"/>
      <c r="P617" s="289"/>
      <c r="Q617" s="289"/>
      <c r="R617" s="288"/>
      <c r="S617" s="289"/>
      <c r="T617" s="289"/>
    </row>
    <row r="618" spans="1:20" s="2" customFormat="1" ht="11.25">
      <c r="A618" s="306"/>
      <c r="B618" s="306"/>
      <c r="C618" s="306"/>
      <c r="D618" s="317"/>
      <c r="E618" s="328"/>
      <c r="F618" s="299"/>
      <c r="G618" s="326"/>
      <c r="H618" s="323"/>
      <c r="I618" s="320"/>
      <c r="J618" s="290"/>
      <c r="L618" s="287">
        <f>IF(OR(C618&lt;&gt;"",C618&lt;&gt;0),VLOOKUP(C618,Utenze!$A$7:$U$107,17,FALSE),0)</f>
        <v>0</v>
      </c>
      <c r="M618" s="287">
        <f>IF(OR(C618&lt;&gt;"",C618&lt;&gt;0),VLOOKUP(C618,Utenze!$A$7:$U$107,18,FALSE),0)</f>
        <v>0</v>
      </c>
      <c r="O618" s="288"/>
      <c r="P618" s="289"/>
      <c r="Q618" s="289"/>
      <c r="R618" s="288"/>
      <c r="S618" s="289"/>
      <c r="T618" s="289"/>
    </row>
    <row r="619" spans="1:20" s="2" customFormat="1" ht="11.25">
      <c r="A619" s="306"/>
      <c r="B619" s="306"/>
      <c r="C619" s="306"/>
      <c r="D619" s="317"/>
      <c r="E619" s="328"/>
      <c r="F619" s="299"/>
      <c r="G619" s="326"/>
      <c r="H619" s="323"/>
      <c r="I619" s="320"/>
      <c r="J619" s="290"/>
      <c r="L619" s="287">
        <f>IF(OR(C619&lt;&gt;"",C619&lt;&gt;0),VLOOKUP(C619,Utenze!$A$7:$U$107,17,FALSE),0)</f>
        <v>0</v>
      </c>
      <c r="M619" s="287">
        <f>IF(OR(C619&lt;&gt;"",C619&lt;&gt;0),VLOOKUP(C619,Utenze!$A$7:$U$107,18,FALSE),0)</f>
        <v>0</v>
      </c>
      <c r="O619" s="288"/>
      <c r="P619" s="289"/>
      <c r="Q619" s="289"/>
      <c r="R619" s="288"/>
      <c r="S619" s="289"/>
      <c r="T619" s="289"/>
    </row>
    <row r="620" spans="1:20" s="2" customFormat="1" ht="11.25">
      <c r="A620" s="306"/>
      <c r="B620" s="306"/>
      <c r="C620" s="306"/>
      <c r="D620" s="317"/>
      <c r="E620" s="328"/>
      <c r="F620" s="299"/>
      <c r="G620" s="326"/>
      <c r="H620" s="323"/>
      <c r="I620" s="320"/>
      <c r="J620" s="290"/>
      <c r="L620" s="287">
        <f>IF(OR(C620&lt;&gt;"",C620&lt;&gt;0),VLOOKUP(C620,Utenze!$A$7:$U$107,17,FALSE),0)</f>
        <v>0</v>
      </c>
      <c r="M620" s="287">
        <f>IF(OR(C620&lt;&gt;"",C620&lt;&gt;0),VLOOKUP(C620,Utenze!$A$7:$U$107,18,FALSE),0)</f>
        <v>0</v>
      </c>
      <c r="O620" s="288"/>
      <c r="P620" s="289"/>
      <c r="Q620" s="289"/>
      <c r="R620" s="288"/>
      <c r="S620" s="289"/>
      <c r="T620" s="289"/>
    </row>
    <row r="621" spans="1:20" s="2" customFormat="1" ht="11.25">
      <c r="A621" s="306"/>
      <c r="B621" s="306"/>
      <c r="C621" s="306"/>
      <c r="D621" s="317"/>
      <c r="E621" s="328"/>
      <c r="F621" s="299"/>
      <c r="G621" s="326"/>
      <c r="H621" s="323"/>
      <c r="I621" s="320"/>
      <c r="J621" s="290"/>
      <c r="L621" s="287">
        <f>IF(OR(C621&lt;&gt;"",C621&lt;&gt;0),VLOOKUP(C621,Utenze!$A$7:$U$107,17,FALSE),0)</f>
        <v>0</v>
      </c>
      <c r="M621" s="287">
        <f>IF(OR(C621&lt;&gt;"",C621&lt;&gt;0),VLOOKUP(C621,Utenze!$A$7:$U$107,18,FALSE),0)</f>
        <v>0</v>
      </c>
      <c r="O621" s="288"/>
      <c r="P621" s="289"/>
      <c r="Q621" s="289"/>
      <c r="R621" s="288"/>
      <c r="S621" s="289"/>
      <c r="T621" s="289"/>
    </row>
    <row r="622" spans="1:20" s="2" customFormat="1" ht="11.25">
      <c r="A622" s="306"/>
      <c r="B622" s="306"/>
      <c r="C622" s="306"/>
      <c r="D622" s="317"/>
      <c r="E622" s="328"/>
      <c r="F622" s="299"/>
      <c r="G622" s="326"/>
      <c r="H622" s="323"/>
      <c r="I622" s="320"/>
      <c r="J622" s="290"/>
      <c r="L622" s="287">
        <f>IF(OR(C622&lt;&gt;"",C622&lt;&gt;0),VLOOKUP(C622,Utenze!$A$7:$U$107,17,FALSE),0)</f>
        <v>0</v>
      </c>
      <c r="M622" s="287">
        <f>IF(OR(C622&lt;&gt;"",C622&lt;&gt;0),VLOOKUP(C622,Utenze!$A$7:$U$107,18,FALSE),0)</f>
        <v>0</v>
      </c>
      <c r="O622" s="288"/>
      <c r="P622" s="289"/>
      <c r="Q622" s="289"/>
      <c r="R622" s="288"/>
      <c r="S622" s="289"/>
      <c r="T622" s="289"/>
    </row>
    <row r="623" spans="1:20" s="2" customFormat="1" ht="11.25">
      <c r="A623" s="306"/>
      <c r="B623" s="306"/>
      <c r="C623" s="306"/>
      <c r="D623" s="317"/>
      <c r="E623" s="328"/>
      <c r="F623" s="299"/>
      <c r="G623" s="326"/>
      <c r="H623" s="323"/>
      <c r="I623" s="320"/>
      <c r="J623" s="290"/>
      <c r="L623" s="287">
        <f>IF(OR(C623&lt;&gt;"",C623&lt;&gt;0),VLOOKUP(C623,Utenze!$A$7:$U$107,17,FALSE),0)</f>
        <v>0</v>
      </c>
      <c r="M623" s="287">
        <f>IF(OR(C623&lt;&gt;"",C623&lt;&gt;0),VLOOKUP(C623,Utenze!$A$7:$U$107,18,FALSE),0)</f>
        <v>0</v>
      </c>
      <c r="O623" s="288"/>
      <c r="P623" s="289"/>
      <c r="Q623" s="289"/>
      <c r="R623" s="288"/>
      <c r="S623" s="289"/>
      <c r="T623" s="289"/>
    </row>
    <row r="624" spans="1:20" s="2" customFormat="1" ht="11.25">
      <c r="A624" s="306"/>
      <c r="B624" s="306"/>
      <c r="C624" s="306"/>
      <c r="D624" s="317"/>
      <c r="E624" s="328"/>
      <c r="F624" s="299"/>
      <c r="G624" s="326"/>
      <c r="H624" s="323"/>
      <c r="I624" s="320"/>
      <c r="J624" s="290"/>
      <c r="L624" s="287">
        <f>IF(OR(C624&lt;&gt;"",C624&lt;&gt;0),VLOOKUP(C624,Utenze!$A$7:$U$107,17,FALSE),0)</f>
        <v>0</v>
      </c>
      <c r="M624" s="287">
        <f>IF(OR(C624&lt;&gt;"",C624&lt;&gt;0),VLOOKUP(C624,Utenze!$A$7:$U$107,18,FALSE),0)</f>
        <v>0</v>
      </c>
      <c r="O624" s="288"/>
      <c r="P624" s="289"/>
      <c r="Q624" s="289"/>
      <c r="R624" s="288"/>
      <c r="S624" s="289"/>
      <c r="T624" s="289"/>
    </row>
    <row r="625" spans="1:20" s="2" customFormat="1" ht="11.25">
      <c r="A625" s="306"/>
      <c r="B625" s="306"/>
      <c r="C625" s="306"/>
      <c r="D625" s="317"/>
      <c r="E625" s="328"/>
      <c r="F625" s="299"/>
      <c r="G625" s="326"/>
      <c r="H625" s="323"/>
      <c r="I625" s="320"/>
      <c r="J625" s="290"/>
      <c r="L625" s="287">
        <f>IF(OR(C625&lt;&gt;"",C625&lt;&gt;0),VLOOKUP(C625,Utenze!$A$7:$U$107,17,FALSE),0)</f>
        <v>0</v>
      </c>
      <c r="M625" s="287">
        <f>IF(OR(C625&lt;&gt;"",C625&lt;&gt;0),VLOOKUP(C625,Utenze!$A$7:$U$107,18,FALSE),0)</f>
        <v>0</v>
      </c>
      <c r="O625" s="288"/>
      <c r="P625" s="289"/>
      <c r="Q625" s="289"/>
      <c r="R625" s="288"/>
      <c r="S625" s="289"/>
      <c r="T625" s="289"/>
    </row>
    <row r="626" spans="1:20" s="2" customFormat="1" ht="11.25">
      <c r="A626" s="306"/>
      <c r="B626" s="306"/>
      <c r="C626" s="306"/>
      <c r="D626" s="317"/>
      <c r="E626" s="328"/>
      <c r="F626" s="299"/>
      <c r="G626" s="326"/>
      <c r="H626" s="323"/>
      <c r="I626" s="320"/>
      <c r="J626" s="290"/>
      <c r="L626" s="287">
        <f>IF(OR(C626&lt;&gt;"",C626&lt;&gt;0),VLOOKUP(C626,Utenze!$A$7:$U$107,17,FALSE),0)</f>
        <v>0</v>
      </c>
      <c r="M626" s="287">
        <f>IF(OR(C626&lt;&gt;"",C626&lt;&gt;0),VLOOKUP(C626,Utenze!$A$7:$U$107,18,FALSE),0)</f>
        <v>0</v>
      </c>
      <c r="O626" s="288"/>
      <c r="P626" s="289"/>
      <c r="Q626" s="289"/>
      <c r="R626" s="288"/>
      <c r="S626" s="289"/>
      <c r="T626" s="289"/>
    </row>
    <row r="627" spans="1:20" s="2" customFormat="1" ht="11.25">
      <c r="A627" s="306"/>
      <c r="B627" s="306"/>
      <c r="C627" s="306"/>
      <c r="D627" s="317"/>
      <c r="E627" s="328"/>
      <c r="F627" s="299"/>
      <c r="G627" s="326"/>
      <c r="H627" s="323"/>
      <c r="I627" s="320"/>
      <c r="J627" s="290"/>
      <c r="L627" s="287">
        <f>IF(OR(C627&lt;&gt;"",C627&lt;&gt;0),VLOOKUP(C627,Utenze!$A$7:$U$107,17,FALSE),0)</f>
        <v>0</v>
      </c>
      <c r="M627" s="287">
        <f>IF(OR(C627&lt;&gt;"",C627&lt;&gt;0),VLOOKUP(C627,Utenze!$A$7:$U$107,18,FALSE),0)</f>
        <v>0</v>
      </c>
      <c r="O627" s="288"/>
      <c r="P627" s="289"/>
      <c r="Q627" s="289"/>
      <c r="R627" s="288"/>
      <c r="S627" s="289"/>
      <c r="T627" s="289"/>
    </row>
    <row r="628" spans="1:20" s="2" customFormat="1" ht="11.25">
      <c r="A628" s="306"/>
      <c r="B628" s="306"/>
      <c r="C628" s="306"/>
      <c r="D628" s="317"/>
      <c r="E628" s="328"/>
      <c r="F628" s="299"/>
      <c r="G628" s="326"/>
      <c r="H628" s="323"/>
      <c r="I628" s="320"/>
      <c r="J628" s="290"/>
      <c r="L628" s="287">
        <f>IF(OR(C628&lt;&gt;"",C628&lt;&gt;0),VLOOKUP(C628,Utenze!$A$7:$U$107,17,FALSE),0)</f>
        <v>0</v>
      </c>
      <c r="M628" s="287">
        <f>IF(OR(C628&lt;&gt;"",C628&lt;&gt;0),VLOOKUP(C628,Utenze!$A$7:$U$107,18,FALSE),0)</f>
        <v>0</v>
      </c>
      <c r="O628" s="288"/>
      <c r="P628" s="289"/>
      <c r="Q628" s="289"/>
      <c r="R628" s="288"/>
      <c r="S628" s="289"/>
      <c r="T628" s="289"/>
    </row>
    <row r="629" spans="1:20" s="2" customFormat="1" ht="11.25">
      <c r="A629" s="306"/>
      <c r="B629" s="306"/>
      <c r="C629" s="306"/>
      <c r="D629" s="317"/>
      <c r="E629" s="328"/>
      <c r="F629" s="299"/>
      <c r="G629" s="326"/>
      <c r="H629" s="323"/>
      <c r="I629" s="320"/>
      <c r="J629" s="290"/>
      <c r="L629" s="287">
        <f>IF(OR(C629&lt;&gt;"",C629&lt;&gt;0),VLOOKUP(C629,Utenze!$A$7:$U$107,17,FALSE),0)</f>
        <v>0</v>
      </c>
      <c r="M629" s="287">
        <f>IF(OR(C629&lt;&gt;"",C629&lt;&gt;0),VLOOKUP(C629,Utenze!$A$7:$U$107,18,FALSE),0)</f>
        <v>0</v>
      </c>
      <c r="O629" s="288"/>
      <c r="P629" s="289"/>
      <c r="Q629" s="289"/>
      <c r="R629" s="288"/>
      <c r="S629" s="289"/>
      <c r="T629" s="289"/>
    </row>
    <row r="630" spans="1:20" s="2" customFormat="1" ht="11.25">
      <c r="A630" s="306"/>
      <c r="B630" s="306"/>
      <c r="C630" s="306"/>
      <c r="D630" s="317"/>
      <c r="E630" s="328"/>
      <c r="F630" s="299"/>
      <c r="G630" s="326"/>
      <c r="H630" s="323"/>
      <c r="I630" s="320"/>
      <c r="J630" s="290"/>
      <c r="L630" s="287">
        <f>IF(OR(C630&lt;&gt;"",C630&lt;&gt;0),VLOOKUP(C630,Utenze!$A$7:$U$107,17,FALSE),0)</f>
        <v>0</v>
      </c>
      <c r="M630" s="287">
        <f>IF(OR(C630&lt;&gt;"",C630&lt;&gt;0),VLOOKUP(C630,Utenze!$A$7:$U$107,18,FALSE),0)</f>
        <v>0</v>
      </c>
      <c r="O630" s="288"/>
      <c r="P630" s="289"/>
      <c r="Q630" s="289"/>
      <c r="R630" s="288"/>
      <c r="S630" s="289"/>
      <c r="T630" s="289"/>
    </row>
    <row r="631" spans="1:20" s="2" customFormat="1" ht="11.25">
      <c r="A631" s="306"/>
      <c r="B631" s="306"/>
      <c r="C631" s="306"/>
      <c r="D631" s="317"/>
      <c r="E631" s="328"/>
      <c r="F631" s="299"/>
      <c r="G631" s="326"/>
      <c r="H631" s="323"/>
      <c r="I631" s="320"/>
      <c r="J631" s="290"/>
      <c r="L631" s="287">
        <f>IF(OR(C631&lt;&gt;"",C631&lt;&gt;0),VLOOKUP(C631,Utenze!$A$7:$U$107,17,FALSE),0)</f>
        <v>0</v>
      </c>
      <c r="M631" s="287">
        <f>IF(OR(C631&lt;&gt;"",C631&lt;&gt;0),VLOOKUP(C631,Utenze!$A$7:$U$107,18,FALSE),0)</f>
        <v>0</v>
      </c>
      <c r="O631" s="288"/>
      <c r="P631" s="289"/>
      <c r="Q631" s="289"/>
      <c r="R631" s="288"/>
      <c r="S631" s="289"/>
      <c r="T631" s="289"/>
    </row>
    <row r="632" spans="1:20" s="2" customFormat="1" ht="11.25">
      <c r="A632" s="306"/>
      <c r="B632" s="306"/>
      <c r="C632" s="306"/>
      <c r="D632" s="317"/>
      <c r="E632" s="328"/>
      <c r="F632" s="299"/>
      <c r="G632" s="326"/>
      <c r="H632" s="323"/>
      <c r="I632" s="320"/>
      <c r="J632" s="290"/>
      <c r="L632" s="287">
        <f>IF(OR(C632&lt;&gt;"",C632&lt;&gt;0),VLOOKUP(C632,Utenze!$A$7:$U$107,17,FALSE),0)</f>
        <v>0</v>
      </c>
      <c r="M632" s="287">
        <f>IF(OR(C632&lt;&gt;"",C632&lt;&gt;0),VLOOKUP(C632,Utenze!$A$7:$U$107,18,FALSE),0)</f>
        <v>0</v>
      </c>
      <c r="O632" s="288"/>
      <c r="P632" s="289"/>
      <c r="Q632" s="289"/>
      <c r="R632" s="288"/>
      <c r="S632" s="289"/>
      <c r="T632" s="289"/>
    </row>
    <row r="633" spans="1:20" s="2" customFormat="1" ht="11.25">
      <c r="A633" s="306"/>
      <c r="B633" s="306"/>
      <c r="C633" s="306"/>
      <c r="D633" s="317"/>
      <c r="E633" s="328"/>
      <c r="F633" s="299"/>
      <c r="G633" s="326"/>
      <c r="H633" s="323"/>
      <c r="I633" s="320"/>
      <c r="J633" s="290"/>
      <c r="L633" s="287">
        <f>IF(OR(C633&lt;&gt;"",C633&lt;&gt;0),VLOOKUP(C633,Utenze!$A$7:$U$107,17,FALSE),0)</f>
        <v>0</v>
      </c>
      <c r="M633" s="287">
        <f>IF(OR(C633&lt;&gt;"",C633&lt;&gt;0),VLOOKUP(C633,Utenze!$A$7:$U$107,18,FALSE),0)</f>
        <v>0</v>
      </c>
      <c r="O633" s="288"/>
      <c r="P633" s="289"/>
      <c r="Q633" s="289"/>
      <c r="R633" s="288"/>
      <c r="S633" s="289"/>
      <c r="T633" s="289"/>
    </row>
    <row r="634" spans="1:20" s="2" customFormat="1" ht="11.25">
      <c r="A634" s="306"/>
      <c r="B634" s="306"/>
      <c r="C634" s="306"/>
      <c r="D634" s="317"/>
      <c r="E634" s="328"/>
      <c r="F634" s="299"/>
      <c r="G634" s="326"/>
      <c r="H634" s="323"/>
      <c r="I634" s="320"/>
      <c r="J634" s="290"/>
      <c r="L634" s="287">
        <f>IF(OR(C634&lt;&gt;"",C634&lt;&gt;0),VLOOKUP(C634,Utenze!$A$7:$U$107,17,FALSE),0)</f>
        <v>0</v>
      </c>
      <c r="M634" s="287">
        <f>IF(OR(C634&lt;&gt;"",C634&lt;&gt;0),VLOOKUP(C634,Utenze!$A$7:$U$107,18,FALSE),0)</f>
        <v>0</v>
      </c>
      <c r="O634" s="288"/>
      <c r="P634" s="289"/>
      <c r="Q634" s="289"/>
      <c r="R634" s="288"/>
      <c r="S634" s="289"/>
      <c r="T634" s="289"/>
    </row>
    <row r="635" spans="1:20" s="2" customFormat="1" ht="11.25">
      <c r="A635" s="306"/>
      <c r="B635" s="306"/>
      <c r="C635" s="306"/>
      <c r="D635" s="317"/>
      <c r="E635" s="328"/>
      <c r="F635" s="299"/>
      <c r="G635" s="326"/>
      <c r="H635" s="323"/>
      <c r="I635" s="320"/>
      <c r="J635" s="290"/>
      <c r="L635" s="287">
        <f>IF(OR(C635&lt;&gt;"",C635&lt;&gt;0),VLOOKUP(C635,Utenze!$A$7:$U$107,17,FALSE),0)</f>
        <v>0</v>
      </c>
      <c r="M635" s="287">
        <f>IF(OR(C635&lt;&gt;"",C635&lt;&gt;0),VLOOKUP(C635,Utenze!$A$7:$U$107,18,FALSE),0)</f>
        <v>0</v>
      </c>
      <c r="O635" s="288"/>
      <c r="P635" s="289"/>
      <c r="Q635" s="289"/>
      <c r="R635" s="288"/>
      <c r="S635" s="289"/>
      <c r="T635" s="289"/>
    </row>
    <row r="636" spans="1:20" s="2" customFormat="1" ht="11.25">
      <c r="A636" s="306"/>
      <c r="B636" s="306"/>
      <c r="C636" s="306"/>
      <c r="D636" s="317"/>
      <c r="E636" s="328"/>
      <c r="F636" s="299"/>
      <c r="G636" s="326"/>
      <c r="H636" s="323"/>
      <c r="I636" s="320"/>
      <c r="J636" s="290"/>
      <c r="L636" s="287">
        <f>IF(OR(C636&lt;&gt;"",C636&lt;&gt;0),VLOOKUP(C636,Utenze!$A$7:$U$107,17,FALSE),0)</f>
        <v>0</v>
      </c>
      <c r="M636" s="287">
        <f>IF(OR(C636&lt;&gt;"",C636&lt;&gt;0),VLOOKUP(C636,Utenze!$A$7:$U$107,18,FALSE),0)</f>
        <v>0</v>
      </c>
      <c r="O636" s="288"/>
      <c r="P636" s="289"/>
      <c r="Q636" s="289"/>
      <c r="R636" s="288"/>
      <c r="S636" s="289"/>
      <c r="T636" s="289"/>
    </row>
    <row r="637" spans="1:20" s="2" customFormat="1" ht="11.25">
      <c r="A637" s="306"/>
      <c r="B637" s="306"/>
      <c r="C637" s="306"/>
      <c r="D637" s="317"/>
      <c r="E637" s="328"/>
      <c r="F637" s="299"/>
      <c r="G637" s="326"/>
      <c r="H637" s="323"/>
      <c r="I637" s="320"/>
      <c r="J637" s="290"/>
      <c r="L637" s="287">
        <f>IF(OR(C637&lt;&gt;"",C637&lt;&gt;0),VLOOKUP(C637,Utenze!$A$7:$U$107,17,FALSE),0)</f>
        <v>0</v>
      </c>
      <c r="M637" s="287">
        <f>IF(OR(C637&lt;&gt;"",C637&lt;&gt;0),VLOOKUP(C637,Utenze!$A$7:$U$107,18,FALSE),0)</f>
        <v>0</v>
      </c>
      <c r="O637" s="288"/>
      <c r="P637" s="289"/>
      <c r="Q637" s="289"/>
      <c r="R637" s="288"/>
      <c r="S637" s="289"/>
      <c r="T637" s="289"/>
    </row>
    <row r="638" spans="1:20" s="2" customFormat="1" ht="11.25">
      <c r="A638" s="306"/>
      <c r="B638" s="306"/>
      <c r="C638" s="306"/>
      <c r="D638" s="317"/>
      <c r="E638" s="328"/>
      <c r="F638" s="299"/>
      <c r="G638" s="326"/>
      <c r="H638" s="323"/>
      <c r="I638" s="320"/>
      <c r="J638" s="290"/>
      <c r="L638" s="287">
        <f>IF(OR(C638&lt;&gt;"",C638&lt;&gt;0),VLOOKUP(C638,Utenze!$A$7:$U$107,17,FALSE),0)</f>
        <v>0</v>
      </c>
      <c r="M638" s="287">
        <f>IF(OR(C638&lt;&gt;"",C638&lt;&gt;0),VLOOKUP(C638,Utenze!$A$7:$U$107,18,FALSE),0)</f>
        <v>0</v>
      </c>
      <c r="O638" s="288"/>
      <c r="P638" s="289"/>
      <c r="Q638" s="289"/>
      <c r="R638" s="288"/>
      <c r="S638" s="289"/>
      <c r="T638" s="289"/>
    </row>
    <row r="639" spans="1:20" s="2" customFormat="1" ht="11.25">
      <c r="A639" s="306"/>
      <c r="B639" s="306"/>
      <c r="C639" s="306"/>
      <c r="D639" s="317"/>
      <c r="E639" s="328"/>
      <c r="F639" s="299"/>
      <c r="G639" s="326"/>
      <c r="H639" s="323"/>
      <c r="I639" s="320"/>
      <c r="J639" s="290"/>
      <c r="L639" s="287">
        <f>IF(OR(C639&lt;&gt;"",C639&lt;&gt;0),VLOOKUP(C639,Utenze!$A$7:$U$107,17,FALSE),0)</f>
        <v>0</v>
      </c>
      <c r="M639" s="287">
        <f>IF(OR(C639&lt;&gt;"",C639&lt;&gt;0),VLOOKUP(C639,Utenze!$A$7:$U$107,18,FALSE),0)</f>
        <v>0</v>
      </c>
      <c r="O639" s="288"/>
      <c r="P639" s="289"/>
      <c r="Q639" s="289"/>
      <c r="R639" s="288"/>
      <c r="S639" s="289"/>
      <c r="T639" s="289"/>
    </row>
    <row r="640" spans="1:20" s="2" customFormat="1" ht="11.25">
      <c r="A640" s="306"/>
      <c r="B640" s="306"/>
      <c r="C640" s="306"/>
      <c r="D640" s="317"/>
      <c r="E640" s="328"/>
      <c r="F640" s="299"/>
      <c r="G640" s="326"/>
      <c r="H640" s="323"/>
      <c r="I640" s="320"/>
      <c r="J640" s="290"/>
      <c r="L640" s="287">
        <f>IF(OR(C640&lt;&gt;"",C640&lt;&gt;0),VLOOKUP(C640,Utenze!$A$7:$U$107,17,FALSE),0)</f>
        <v>0</v>
      </c>
      <c r="M640" s="287">
        <f>IF(OR(C640&lt;&gt;"",C640&lt;&gt;0),VLOOKUP(C640,Utenze!$A$7:$U$107,18,FALSE),0)</f>
        <v>0</v>
      </c>
      <c r="O640" s="288"/>
      <c r="P640" s="289"/>
      <c r="Q640" s="289"/>
      <c r="R640" s="288"/>
      <c r="S640" s="289"/>
      <c r="T640" s="289"/>
    </row>
    <row r="641" spans="1:20" s="2" customFormat="1" ht="11.25">
      <c r="A641" s="306"/>
      <c r="B641" s="306"/>
      <c r="C641" s="306"/>
      <c r="D641" s="317"/>
      <c r="E641" s="328"/>
      <c r="F641" s="299"/>
      <c r="G641" s="326"/>
      <c r="H641" s="323"/>
      <c r="I641" s="320"/>
      <c r="J641" s="290"/>
      <c r="L641" s="287">
        <f>IF(OR(C641&lt;&gt;"",C641&lt;&gt;0),VLOOKUP(C641,Utenze!$A$7:$U$107,17,FALSE),0)</f>
        <v>0</v>
      </c>
      <c r="M641" s="287">
        <f>IF(OR(C641&lt;&gt;"",C641&lt;&gt;0),VLOOKUP(C641,Utenze!$A$7:$U$107,18,FALSE),0)</f>
        <v>0</v>
      </c>
      <c r="O641" s="288"/>
      <c r="P641" s="289"/>
      <c r="Q641" s="289"/>
      <c r="R641" s="288"/>
      <c r="S641" s="289"/>
      <c r="T641" s="289"/>
    </row>
    <row r="642" spans="1:20" s="2" customFormat="1" ht="11.25">
      <c r="A642" s="306"/>
      <c r="B642" s="306"/>
      <c r="C642" s="306"/>
      <c r="D642" s="317"/>
      <c r="E642" s="328"/>
      <c r="F642" s="299"/>
      <c r="G642" s="326"/>
      <c r="H642" s="323"/>
      <c r="I642" s="320"/>
      <c r="J642" s="290"/>
      <c r="L642" s="287">
        <f>IF(OR(C642&lt;&gt;"",C642&lt;&gt;0),VLOOKUP(C642,Utenze!$A$7:$U$107,17,FALSE),0)</f>
        <v>0</v>
      </c>
      <c r="M642" s="287">
        <f>IF(OR(C642&lt;&gt;"",C642&lt;&gt;0),VLOOKUP(C642,Utenze!$A$7:$U$107,18,FALSE),0)</f>
        <v>0</v>
      </c>
      <c r="O642" s="288"/>
      <c r="P642" s="289"/>
      <c r="Q642" s="289"/>
      <c r="R642" s="288"/>
      <c r="S642" s="289"/>
      <c r="T642" s="289"/>
    </row>
    <row r="643" spans="1:20" s="2" customFormat="1" ht="11.25">
      <c r="A643" s="306"/>
      <c r="B643" s="306"/>
      <c r="C643" s="306"/>
      <c r="D643" s="317"/>
      <c r="E643" s="328"/>
      <c r="F643" s="299"/>
      <c r="G643" s="326"/>
      <c r="H643" s="323"/>
      <c r="I643" s="320"/>
      <c r="J643" s="290"/>
      <c r="L643" s="287">
        <f>IF(OR(C643&lt;&gt;"",C643&lt;&gt;0),VLOOKUP(C643,Utenze!$A$7:$U$107,17,FALSE),0)</f>
        <v>0</v>
      </c>
      <c r="M643" s="287">
        <f>IF(OR(C643&lt;&gt;"",C643&lt;&gt;0),VLOOKUP(C643,Utenze!$A$7:$U$107,18,FALSE),0)</f>
        <v>0</v>
      </c>
      <c r="O643" s="288"/>
      <c r="P643" s="289"/>
      <c r="Q643" s="289"/>
      <c r="R643" s="288"/>
      <c r="S643" s="289"/>
      <c r="T643" s="289"/>
    </row>
    <row r="644" spans="1:20" s="2" customFormat="1" ht="11.25">
      <c r="A644" s="306"/>
      <c r="B644" s="306"/>
      <c r="C644" s="306"/>
      <c r="D644" s="317"/>
      <c r="E644" s="328"/>
      <c r="F644" s="299"/>
      <c r="G644" s="326"/>
      <c r="H644" s="323"/>
      <c r="I644" s="320"/>
      <c r="J644" s="290"/>
      <c r="L644" s="287">
        <f>IF(OR(C644&lt;&gt;"",C644&lt;&gt;0),VLOOKUP(C644,Utenze!$A$7:$U$107,17,FALSE),0)</f>
        <v>0</v>
      </c>
      <c r="M644" s="287">
        <f>IF(OR(C644&lt;&gt;"",C644&lt;&gt;0),VLOOKUP(C644,Utenze!$A$7:$U$107,18,FALSE),0)</f>
        <v>0</v>
      </c>
      <c r="O644" s="288"/>
      <c r="P644" s="289"/>
      <c r="Q644" s="289"/>
      <c r="R644" s="288"/>
      <c r="S644" s="289"/>
      <c r="T644" s="289"/>
    </row>
    <row r="645" spans="1:20" s="2" customFormat="1" ht="11.25">
      <c r="A645" s="306"/>
      <c r="B645" s="306"/>
      <c r="C645" s="306"/>
      <c r="D645" s="317"/>
      <c r="E645" s="328"/>
      <c r="F645" s="299"/>
      <c r="G645" s="326"/>
      <c r="H645" s="323"/>
      <c r="I645" s="320"/>
      <c r="J645" s="290"/>
      <c r="L645" s="287">
        <f>IF(OR(C645&lt;&gt;"",C645&lt;&gt;0),VLOOKUP(C645,Utenze!$A$7:$U$107,17,FALSE),0)</f>
        <v>0</v>
      </c>
      <c r="M645" s="287">
        <f>IF(OR(C645&lt;&gt;"",C645&lt;&gt;0),VLOOKUP(C645,Utenze!$A$7:$U$107,18,FALSE),0)</f>
        <v>0</v>
      </c>
      <c r="O645" s="288"/>
      <c r="P645" s="289"/>
      <c r="Q645" s="289"/>
      <c r="R645" s="288"/>
      <c r="S645" s="289"/>
      <c r="T645" s="289"/>
    </row>
    <row r="646" spans="1:20" s="2" customFormat="1" ht="11.25">
      <c r="A646" s="306"/>
      <c r="B646" s="306"/>
      <c r="C646" s="306"/>
      <c r="D646" s="317"/>
      <c r="E646" s="328"/>
      <c r="F646" s="299"/>
      <c r="G646" s="326"/>
      <c r="H646" s="323"/>
      <c r="I646" s="320"/>
      <c r="J646" s="290"/>
      <c r="L646" s="287">
        <f>IF(OR(C646&lt;&gt;"",C646&lt;&gt;0),VLOOKUP(C646,Utenze!$A$7:$U$107,17,FALSE),0)</f>
        <v>0</v>
      </c>
      <c r="M646" s="287">
        <f>IF(OR(C646&lt;&gt;"",C646&lt;&gt;0),VLOOKUP(C646,Utenze!$A$7:$U$107,18,FALSE),0)</f>
        <v>0</v>
      </c>
      <c r="O646" s="288"/>
      <c r="P646" s="289"/>
      <c r="Q646" s="289"/>
      <c r="R646" s="288"/>
      <c r="S646" s="289"/>
      <c r="T646" s="289"/>
    </row>
    <row r="647" spans="1:20" s="2" customFormat="1" ht="11.25">
      <c r="A647" s="306"/>
      <c r="B647" s="306"/>
      <c r="C647" s="306"/>
      <c r="D647" s="317"/>
      <c r="E647" s="328"/>
      <c r="F647" s="299"/>
      <c r="G647" s="326"/>
      <c r="H647" s="323"/>
      <c r="I647" s="320"/>
      <c r="J647" s="290"/>
      <c r="L647" s="287">
        <f>IF(OR(C647&lt;&gt;"",C647&lt;&gt;0),VLOOKUP(C647,Utenze!$A$7:$U$107,17,FALSE),0)</f>
        <v>0</v>
      </c>
      <c r="M647" s="287">
        <f>IF(OR(C647&lt;&gt;"",C647&lt;&gt;0),VLOOKUP(C647,Utenze!$A$7:$U$107,18,FALSE),0)</f>
        <v>0</v>
      </c>
      <c r="O647" s="288"/>
      <c r="P647" s="289"/>
      <c r="Q647" s="289"/>
      <c r="R647" s="288"/>
      <c r="S647" s="289"/>
      <c r="T647" s="289"/>
    </row>
    <row r="648" spans="1:20" s="2" customFormat="1" ht="11.25">
      <c r="A648" s="306"/>
      <c r="B648" s="306"/>
      <c r="C648" s="306"/>
      <c r="D648" s="317"/>
      <c r="E648" s="328"/>
      <c r="F648" s="299"/>
      <c r="G648" s="326"/>
      <c r="H648" s="323"/>
      <c r="I648" s="320"/>
      <c r="J648" s="290"/>
      <c r="L648" s="287">
        <f>IF(OR(C648&lt;&gt;"",C648&lt;&gt;0),VLOOKUP(C648,Utenze!$A$7:$U$107,17,FALSE),0)</f>
        <v>0</v>
      </c>
      <c r="M648" s="287">
        <f>IF(OR(C648&lt;&gt;"",C648&lt;&gt;0),VLOOKUP(C648,Utenze!$A$7:$U$107,18,FALSE),0)</f>
        <v>0</v>
      </c>
      <c r="O648" s="288"/>
      <c r="P648" s="289"/>
      <c r="Q648" s="289"/>
      <c r="R648" s="288"/>
      <c r="S648" s="289"/>
      <c r="T648" s="289"/>
    </row>
    <row r="649" spans="1:20" s="2" customFormat="1" ht="11.25">
      <c r="A649" s="306"/>
      <c r="B649" s="306"/>
      <c r="C649" s="306"/>
      <c r="D649" s="317"/>
      <c r="E649" s="328"/>
      <c r="F649" s="299" t="str">
        <f>IF(OR(D649&lt;&gt;0,D649&lt;&gt;""),portata(D649,$D$2),"")</f>
        <v/>
      </c>
      <c r="G649" s="326" t="str">
        <f>IF(OR(E649&lt;&gt;0,E649&lt;&gt;""),portata(E649,$D$2),"")</f>
        <v/>
      </c>
      <c r="H649" s="323"/>
      <c r="I649" s="320"/>
      <c r="J649" s="290"/>
      <c r="L649" s="287">
        <f>IF(OR(C649&lt;&gt;"",C649&lt;&gt;0),VLOOKUP(C649,Utenze!$A$7:$U$107,17,FALSE),0)</f>
        <v>0</v>
      </c>
      <c r="M649" s="287">
        <f>IF(OR(C649&lt;&gt;"",C649&lt;&gt;0),VLOOKUP(C649,Utenze!$A$7:$U$107,18,FALSE),0)</f>
        <v>0</v>
      </c>
      <c r="O649" s="288"/>
      <c r="P649" s="289"/>
      <c r="Q649" s="289"/>
      <c r="R649" s="288"/>
      <c r="S649" s="289"/>
      <c r="T649" s="289"/>
    </row>
    <row r="650" spans="1:20" s="2" customFormat="1" ht="11.25">
      <c r="A650" s="306"/>
      <c r="B650" s="306"/>
      <c r="C650" s="306"/>
      <c r="D650" s="317"/>
      <c r="E650" s="328"/>
      <c r="F650" s="299" t="str">
        <f>IF(OR(D650&lt;&gt;0,D650&lt;&gt;""),portata(D650,$D$2),"")</f>
        <v/>
      </c>
      <c r="G650" s="326" t="str">
        <f>IF(OR(E650&lt;&gt;0,E650&lt;&gt;""),portata(E650,$D$2),"")</f>
        <v/>
      </c>
      <c r="H650" s="323"/>
      <c r="I650" s="320"/>
      <c r="J650" s="290"/>
      <c r="L650" s="287">
        <f>IF(OR(C650&lt;&gt;"",C650&lt;&gt;0),VLOOKUP(C650,Utenze!$A$7:$U$107,17,FALSE),0)</f>
        <v>0</v>
      </c>
      <c r="M650" s="287">
        <f>IF(OR(C650&lt;&gt;"",C650&lt;&gt;0),VLOOKUP(C650,Utenze!$A$7:$U$107,18,FALSE),0)</f>
        <v>0</v>
      </c>
      <c r="O650" s="288"/>
      <c r="P650" s="289"/>
      <c r="Q650" s="289"/>
      <c r="R650" s="288"/>
      <c r="S650" s="289"/>
      <c r="T650" s="289"/>
    </row>
    <row r="651" spans="1:20" s="2" customFormat="1" ht="11.25">
      <c r="A651" s="306"/>
      <c r="B651" s="306"/>
      <c r="C651" s="306"/>
      <c r="D651" s="317"/>
      <c r="E651" s="328"/>
      <c r="F651" s="299"/>
      <c r="G651" s="320"/>
      <c r="H651" s="323"/>
      <c r="I651" s="320"/>
      <c r="J651" s="290"/>
      <c r="O651" s="288"/>
      <c r="P651" s="289"/>
      <c r="Q651" s="289"/>
      <c r="R651" s="288"/>
      <c r="S651" s="289"/>
      <c r="T651" s="289"/>
    </row>
    <row r="652" spans="1:20" s="2" customFormat="1" ht="11.25">
      <c r="A652" s="306"/>
      <c r="B652" s="306"/>
      <c r="C652" s="306"/>
      <c r="D652" s="317"/>
      <c r="E652" s="328"/>
      <c r="F652" s="299"/>
      <c r="G652" s="320"/>
      <c r="H652" s="323"/>
      <c r="I652" s="320"/>
      <c r="J652" s="290"/>
      <c r="O652" s="288"/>
      <c r="P652" s="289"/>
      <c r="Q652" s="289"/>
      <c r="R652" s="288"/>
      <c r="S652" s="289"/>
      <c r="T652" s="289"/>
    </row>
    <row r="653" spans="1:20" s="2" customFormat="1" ht="11.25">
      <c r="A653" s="306"/>
      <c r="B653" s="306"/>
      <c r="C653" s="306"/>
      <c r="D653" s="317"/>
      <c r="E653" s="328"/>
      <c r="F653" s="299"/>
      <c r="G653" s="320"/>
      <c r="H653" s="323"/>
      <c r="I653" s="320"/>
      <c r="J653" s="290"/>
      <c r="O653" s="288"/>
      <c r="P653" s="289"/>
      <c r="Q653" s="289"/>
      <c r="R653" s="288"/>
      <c r="S653" s="289"/>
      <c r="T653" s="289"/>
    </row>
    <row r="654" spans="1:20" s="2" customFormat="1" ht="11.25">
      <c r="A654" s="306"/>
      <c r="B654" s="306"/>
      <c r="C654" s="306"/>
      <c r="D654" s="317"/>
      <c r="E654" s="328"/>
      <c r="F654" s="299"/>
      <c r="G654" s="320"/>
      <c r="H654" s="323"/>
      <c r="I654" s="320"/>
      <c r="J654" s="290"/>
      <c r="O654" s="288"/>
      <c r="P654" s="289"/>
      <c r="Q654" s="289"/>
      <c r="R654" s="288"/>
      <c r="S654" s="289"/>
      <c r="T654" s="289"/>
    </row>
    <row r="655" spans="1:20" s="2" customFormat="1" ht="11.25">
      <c r="A655" s="306"/>
      <c r="B655" s="306"/>
      <c r="C655" s="306"/>
      <c r="D655" s="317"/>
      <c r="E655" s="328"/>
      <c r="F655" s="299"/>
      <c r="G655" s="320"/>
      <c r="H655" s="323"/>
      <c r="I655" s="320"/>
      <c r="J655" s="290"/>
      <c r="O655" s="288"/>
      <c r="P655" s="289"/>
      <c r="Q655" s="289"/>
      <c r="R655" s="288"/>
      <c r="S655" s="289"/>
      <c r="T655" s="289"/>
    </row>
    <row r="656" spans="1:20" s="2" customFormat="1" ht="11.25">
      <c r="A656" s="306"/>
      <c r="B656" s="306"/>
      <c r="C656" s="306"/>
      <c r="D656" s="317"/>
      <c r="E656" s="328"/>
      <c r="F656" s="299"/>
      <c r="G656" s="320"/>
      <c r="H656" s="323"/>
      <c r="I656" s="320"/>
      <c r="J656" s="290"/>
      <c r="O656" s="288"/>
      <c r="P656" s="289"/>
      <c r="Q656" s="289"/>
      <c r="R656" s="288"/>
      <c r="S656" s="289"/>
      <c r="T656" s="289"/>
    </row>
    <row r="657" spans="1:20" s="2" customFormat="1" ht="11.25">
      <c r="A657" s="306"/>
      <c r="B657" s="306"/>
      <c r="C657" s="306"/>
      <c r="D657" s="317"/>
      <c r="E657" s="328"/>
      <c r="F657" s="299"/>
      <c r="G657" s="320"/>
      <c r="H657" s="323"/>
      <c r="I657" s="320"/>
      <c r="J657" s="290"/>
      <c r="O657" s="288"/>
      <c r="P657" s="289"/>
      <c r="Q657" s="289"/>
      <c r="R657" s="288"/>
      <c r="S657" s="289"/>
      <c r="T657" s="289"/>
    </row>
    <row r="658" spans="1:20" s="2" customFormat="1" ht="11.25">
      <c r="A658" s="306"/>
      <c r="B658" s="306"/>
      <c r="C658" s="306"/>
      <c r="D658" s="317"/>
      <c r="E658" s="328"/>
      <c r="F658" s="299"/>
      <c r="G658" s="320"/>
      <c r="H658" s="323"/>
      <c r="I658" s="320"/>
      <c r="J658" s="290"/>
      <c r="O658" s="288"/>
      <c r="P658" s="289"/>
      <c r="Q658" s="289"/>
      <c r="R658" s="288"/>
      <c r="S658" s="289"/>
      <c r="T658" s="289"/>
    </row>
    <row r="659" spans="1:20" s="2" customFormat="1" ht="11.25">
      <c r="A659" s="306"/>
      <c r="B659" s="306"/>
      <c r="C659" s="306"/>
      <c r="D659" s="317"/>
      <c r="E659" s="328"/>
      <c r="F659" s="299"/>
      <c r="G659" s="320"/>
      <c r="H659" s="323"/>
      <c r="I659" s="320"/>
      <c r="J659" s="290"/>
      <c r="O659" s="288"/>
      <c r="P659" s="289"/>
      <c r="Q659" s="289"/>
      <c r="R659" s="288"/>
      <c r="S659" s="289"/>
      <c r="T659" s="289"/>
    </row>
    <row r="660" spans="1:20" s="2" customFormat="1" ht="11.25">
      <c r="A660" s="306"/>
      <c r="B660" s="306"/>
      <c r="C660" s="306"/>
      <c r="D660" s="317"/>
      <c r="E660" s="328"/>
      <c r="F660" s="299"/>
      <c r="G660" s="320"/>
      <c r="H660" s="323"/>
      <c r="I660" s="320"/>
      <c r="J660" s="290"/>
      <c r="O660" s="288"/>
      <c r="P660" s="289"/>
      <c r="Q660" s="289"/>
      <c r="R660" s="288"/>
      <c r="S660" s="289"/>
      <c r="T660" s="289"/>
    </row>
    <row r="661" spans="1:20" s="2" customFormat="1" ht="11.25">
      <c r="A661" s="306"/>
      <c r="B661" s="306"/>
      <c r="C661" s="306"/>
      <c r="D661" s="317"/>
      <c r="E661" s="328"/>
      <c r="F661" s="299"/>
      <c r="G661" s="320"/>
      <c r="H661" s="323"/>
      <c r="I661" s="320"/>
      <c r="J661" s="290"/>
      <c r="O661" s="288"/>
      <c r="P661" s="289"/>
      <c r="Q661" s="289"/>
      <c r="R661" s="288"/>
      <c r="S661" s="289"/>
      <c r="T661" s="289"/>
    </row>
    <row r="662" spans="1:20" s="2" customFormat="1" ht="11.25">
      <c r="A662" s="306"/>
      <c r="B662" s="306"/>
      <c r="C662" s="306"/>
      <c r="D662" s="317"/>
      <c r="E662" s="328"/>
      <c r="F662" s="299"/>
      <c r="G662" s="320"/>
      <c r="H662" s="323"/>
      <c r="I662" s="320"/>
      <c r="J662" s="290"/>
      <c r="O662" s="288"/>
      <c r="P662" s="289"/>
      <c r="Q662" s="289"/>
      <c r="R662" s="288"/>
      <c r="S662" s="289"/>
      <c r="T662" s="289"/>
    </row>
    <row r="663" spans="1:20" s="2" customFormat="1" ht="11.25">
      <c r="A663" s="306"/>
      <c r="B663" s="306"/>
      <c r="C663" s="306"/>
      <c r="D663" s="317"/>
      <c r="E663" s="328"/>
      <c r="F663" s="299"/>
      <c r="G663" s="320"/>
      <c r="H663" s="323"/>
      <c r="I663" s="320"/>
      <c r="J663" s="290"/>
      <c r="O663" s="288"/>
      <c r="P663" s="289"/>
      <c r="Q663" s="289"/>
      <c r="R663" s="288"/>
      <c r="S663" s="289"/>
      <c r="T663" s="289"/>
    </row>
    <row r="664" spans="1:20" s="2" customFormat="1" ht="11.25">
      <c r="A664" s="306"/>
      <c r="B664" s="306"/>
      <c r="C664" s="306"/>
      <c r="D664" s="317"/>
      <c r="E664" s="328"/>
      <c r="F664" s="299"/>
      <c r="G664" s="320"/>
      <c r="H664" s="323"/>
      <c r="I664" s="320"/>
      <c r="J664" s="290"/>
      <c r="O664" s="288"/>
      <c r="P664" s="289"/>
      <c r="Q664" s="289"/>
      <c r="R664" s="288"/>
      <c r="S664" s="289"/>
      <c r="T664" s="289"/>
    </row>
    <row r="665" spans="1:20" s="2" customFormat="1" ht="11.25">
      <c r="A665" s="306"/>
      <c r="B665" s="306"/>
      <c r="C665" s="306"/>
      <c r="D665" s="317"/>
      <c r="E665" s="328"/>
      <c r="F665" s="299"/>
      <c r="G665" s="320"/>
      <c r="H665" s="323"/>
      <c r="I665" s="320"/>
      <c r="J665" s="290"/>
      <c r="O665" s="288"/>
      <c r="P665" s="289"/>
      <c r="Q665" s="289"/>
      <c r="R665" s="288"/>
      <c r="S665" s="289"/>
      <c r="T665" s="289"/>
    </row>
    <row r="666" spans="1:20" s="2" customFormat="1" ht="11.25">
      <c r="A666" s="306"/>
      <c r="B666" s="306"/>
      <c r="C666" s="306"/>
      <c r="D666" s="317"/>
      <c r="E666" s="328"/>
      <c r="F666" s="299"/>
      <c r="G666" s="320"/>
      <c r="H666" s="323"/>
      <c r="I666" s="320"/>
      <c r="J666" s="290"/>
      <c r="O666" s="288"/>
      <c r="P666" s="289"/>
      <c r="Q666" s="289"/>
      <c r="R666" s="288"/>
      <c r="S666" s="289"/>
      <c r="T666" s="289"/>
    </row>
    <row r="667" spans="1:20" s="2" customFormat="1" ht="11.25">
      <c r="A667" s="306"/>
      <c r="B667" s="306"/>
      <c r="C667" s="306"/>
      <c r="D667" s="317"/>
      <c r="E667" s="328"/>
      <c r="F667" s="299"/>
      <c r="G667" s="320"/>
      <c r="H667" s="323"/>
      <c r="I667" s="320"/>
      <c r="J667" s="290"/>
      <c r="O667" s="288"/>
      <c r="P667" s="289"/>
      <c r="Q667" s="289"/>
      <c r="R667" s="288"/>
      <c r="S667" s="289"/>
      <c r="T667" s="289"/>
    </row>
    <row r="668" spans="1:20" s="2" customFormat="1" ht="11.25">
      <c r="A668" s="306"/>
      <c r="B668" s="306"/>
      <c r="C668" s="306"/>
      <c r="D668" s="317"/>
      <c r="E668" s="328"/>
      <c r="F668" s="299"/>
      <c r="G668" s="320"/>
      <c r="H668" s="323"/>
      <c r="I668" s="320"/>
      <c r="J668" s="290"/>
      <c r="O668" s="288"/>
      <c r="P668" s="289"/>
      <c r="Q668" s="289"/>
      <c r="R668" s="288"/>
      <c r="S668" s="289"/>
      <c r="T668" s="289"/>
    </row>
    <row r="669" spans="1:20" s="2" customFormat="1" ht="11.25">
      <c r="A669" s="306"/>
      <c r="B669" s="306"/>
      <c r="C669" s="306"/>
      <c r="D669" s="317"/>
      <c r="E669" s="328"/>
      <c r="F669" s="299"/>
      <c r="G669" s="320"/>
      <c r="H669" s="323"/>
      <c r="I669" s="320"/>
      <c r="J669" s="290"/>
      <c r="O669" s="288"/>
      <c r="P669" s="289"/>
      <c r="Q669" s="289"/>
      <c r="R669" s="288"/>
      <c r="S669" s="289"/>
      <c r="T669" s="289"/>
    </row>
    <row r="670" spans="1:20" s="2" customFormat="1" ht="11.25">
      <c r="A670" s="306"/>
      <c r="B670" s="306"/>
      <c r="C670" s="306"/>
      <c r="D670" s="317"/>
      <c r="E670" s="328"/>
      <c r="F670" s="299"/>
      <c r="G670" s="320"/>
      <c r="H670" s="323"/>
      <c r="I670" s="320"/>
      <c r="J670" s="290"/>
      <c r="O670" s="288"/>
      <c r="P670" s="289"/>
      <c r="Q670" s="289"/>
      <c r="R670" s="288"/>
      <c r="S670" s="289"/>
      <c r="T670" s="289"/>
    </row>
    <row r="671" spans="1:20" s="2" customFormat="1" ht="11.25">
      <c r="A671" s="306"/>
      <c r="B671" s="306"/>
      <c r="C671" s="306"/>
      <c r="D671" s="317"/>
      <c r="E671" s="328"/>
      <c r="F671" s="299"/>
      <c r="G671" s="320"/>
      <c r="H671" s="323"/>
      <c r="I671" s="320"/>
      <c r="J671" s="290"/>
      <c r="O671" s="288"/>
      <c r="P671" s="289"/>
      <c r="Q671" s="289"/>
      <c r="R671" s="288"/>
      <c r="S671" s="289"/>
      <c r="T671" s="289"/>
    </row>
    <row r="672" spans="1:20" s="2" customFormat="1" ht="11.25">
      <c r="A672" s="306"/>
      <c r="B672" s="306"/>
      <c r="C672" s="306"/>
      <c r="D672" s="317"/>
      <c r="E672" s="328"/>
      <c r="F672" s="299"/>
      <c r="G672" s="320"/>
      <c r="H672" s="323"/>
      <c r="I672" s="320"/>
      <c r="J672" s="290"/>
      <c r="O672" s="288"/>
      <c r="P672" s="289"/>
      <c r="Q672" s="289"/>
      <c r="R672" s="288"/>
      <c r="S672" s="289"/>
      <c r="T672" s="289"/>
    </row>
    <row r="673" spans="1:20" s="2" customFormat="1" ht="11.25">
      <c r="A673" s="306"/>
      <c r="B673" s="306"/>
      <c r="C673" s="306"/>
      <c r="D673" s="317"/>
      <c r="E673" s="328"/>
      <c r="F673" s="299"/>
      <c r="G673" s="320"/>
      <c r="H673" s="323"/>
      <c r="I673" s="320"/>
      <c r="J673" s="290"/>
      <c r="O673" s="288"/>
      <c r="P673" s="289"/>
      <c r="Q673" s="289"/>
      <c r="R673" s="288"/>
      <c r="S673" s="289"/>
      <c r="T673" s="289"/>
    </row>
    <row r="674" spans="1:20" s="2" customFormat="1" ht="11.25">
      <c r="A674" s="306"/>
      <c r="B674" s="306"/>
      <c r="C674" s="306"/>
      <c r="D674" s="317"/>
      <c r="E674" s="328"/>
      <c r="F674" s="299"/>
      <c r="G674" s="320"/>
      <c r="H674" s="323"/>
      <c r="I674" s="320"/>
      <c r="J674" s="290"/>
      <c r="O674" s="288"/>
      <c r="P674" s="289"/>
      <c r="Q674" s="289"/>
      <c r="R674" s="288"/>
      <c r="S674" s="289"/>
      <c r="T674" s="289"/>
    </row>
    <row r="675" spans="1:20" s="2" customFormat="1" ht="11.25">
      <c r="A675" s="306"/>
      <c r="B675" s="306"/>
      <c r="C675" s="306"/>
      <c r="D675" s="317"/>
      <c r="E675" s="328"/>
      <c r="F675" s="299"/>
      <c r="G675" s="320"/>
      <c r="H675" s="323"/>
      <c r="I675" s="320"/>
      <c r="J675" s="290"/>
      <c r="O675" s="288"/>
      <c r="P675" s="289"/>
      <c r="Q675" s="289"/>
      <c r="R675" s="288"/>
      <c r="S675" s="289"/>
      <c r="T675" s="289"/>
    </row>
    <row r="676" spans="1:20" s="2" customFormat="1" ht="11.25">
      <c r="A676" s="306"/>
      <c r="B676" s="306"/>
      <c r="C676" s="306"/>
      <c r="D676" s="317"/>
      <c r="E676" s="328"/>
      <c r="F676" s="299"/>
      <c r="G676" s="320"/>
      <c r="H676" s="323"/>
      <c r="I676" s="320"/>
      <c r="J676" s="290"/>
      <c r="O676" s="288"/>
      <c r="P676" s="289"/>
      <c r="Q676" s="289"/>
      <c r="R676" s="288"/>
      <c r="S676" s="289"/>
      <c r="T676" s="289"/>
    </row>
    <row r="677" spans="1:20" s="2" customFormat="1" ht="11.25">
      <c r="A677" s="306"/>
      <c r="B677" s="306"/>
      <c r="C677" s="306"/>
      <c r="D677" s="317"/>
      <c r="E677" s="328"/>
      <c r="F677" s="299"/>
      <c r="G677" s="320"/>
      <c r="H677" s="323"/>
      <c r="I677" s="320"/>
      <c r="J677" s="290"/>
      <c r="O677" s="288"/>
      <c r="P677" s="289"/>
      <c r="Q677" s="289"/>
      <c r="R677" s="288"/>
      <c r="S677" s="289"/>
      <c r="T677" s="289"/>
    </row>
    <row r="678" spans="1:20" s="2" customFormat="1" ht="11.25">
      <c r="A678" s="306"/>
      <c r="B678" s="306"/>
      <c r="C678" s="306"/>
      <c r="D678" s="317"/>
      <c r="E678" s="328"/>
      <c r="F678" s="299"/>
      <c r="G678" s="320"/>
      <c r="H678" s="323"/>
      <c r="I678" s="320"/>
      <c r="J678" s="290"/>
      <c r="O678" s="288"/>
      <c r="P678" s="289"/>
      <c r="Q678" s="289"/>
      <c r="R678" s="288"/>
      <c r="S678" s="289"/>
      <c r="T678" s="289"/>
    </row>
    <row r="679" spans="1:20" s="2" customFormat="1" ht="11.25">
      <c r="A679" s="306"/>
      <c r="B679" s="306"/>
      <c r="C679" s="306"/>
      <c r="D679" s="317"/>
      <c r="E679" s="328"/>
      <c r="F679" s="299"/>
      <c r="G679" s="320"/>
      <c r="H679" s="323"/>
      <c r="I679" s="320"/>
      <c r="J679" s="290"/>
      <c r="O679" s="288"/>
      <c r="P679" s="289"/>
      <c r="Q679" s="289"/>
      <c r="R679" s="288"/>
      <c r="S679" s="289"/>
      <c r="T679" s="289"/>
    </row>
    <row r="680" spans="1:20" s="2" customFormat="1" ht="11.25">
      <c r="A680" s="306"/>
      <c r="B680" s="306"/>
      <c r="C680" s="306"/>
      <c r="D680" s="317"/>
      <c r="E680" s="328"/>
      <c r="F680" s="299"/>
      <c r="G680" s="320"/>
      <c r="H680" s="323"/>
      <c r="I680" s="320"/>
      <c r="J680" s="290"/>
      <c r="O680" s="288"/>
      <c r="P680" s="289"/>
      <c r="Q680" s="289"/>
      <c r="R680" s="288"/>
      <c r="S680" s="289"/>
      <c r="T680" s="289"/>
    </row>
    <row r="681" spans="1:20" s="2" customFormat="1" ht="11.25">
      <c r="A681" s="306"/>
      <c r="B681" s="306"/>
      <c r="C681" s="306"/>
      <c r="D681" s="317"/>
      <c r="E681" s="328"/>
      <c r="F681" s="299"/>
      <c r="G681" s="320"/>
      <c r="H681" s="323"/>
      <c r="I681" s="320"/>
      <c r="J681" s="290"/>
      <c r="O681" s="288"/>
      <c r="P681" s="289"/>
      <c r="Q681" s="289"/>
      <c r="R681" s="288"/>
      <c r="S681" s="289"/>
      <c r="T681" s="289"/>
    </row>
    <row r="682" spans="1:20" s="2" customFormat="1" ht="11.25">
      <c r="A682" s="306"/>
      <c r="B682" s="306"/>
      <c r="C682" s="306"/>
      <c r="D682" s="317"/>
      <c r="E682" s="328"/>
      <c r="F682" s="299"/>
      <c r="G682" s="320"/>
      <c r="H682" s="323"/>
      <c r="I682" s="320"/>
      <c r="J682" s="290"/>
      <c r="O682" s="288"/>
      <c r="P682" s="289"/>
      <c r="Q682" s="289"/>
      <c r="R682" s="288"/>
      <c r="S682" s="289"/>
      <c r="T682" s="289"/>
    </row>
    <row r="683" spans="1:20" s="2" customFormat="1" ht="11.25">
      <c r="A683" s="306"/>
      <c r="B683" s="306"/>
      <c r="C683" s="306"/>
      <c r="D683" s="317"/>
      <c r="E683" s="328"/>
      <c r="F683" s="299"/>
      <c r="G683" s="320"/>
      <c r="H683" s="323"/>
      <c r="I683" s="320"/>
      <c r="J683" s="290"/>
      <c r="O683" s="288"/>
      <c r="P683" s="289"/>
      <c r="Q683" s="289"/>
      <c r="R683" s="288"/>
      <c r="S683" s="289"/>
      <c r="T683" s="289"/>
    </row>
    <row r="684" spans="1:20" s="2" customFormat="1" ht="11.25">
      <c r="A684" s="306"/>
      <c r="B684" s="306"/>
      <c r="C684" s="306"/>
      <c r="D684" s="317"/>
      <c r="E684" s="328"/>
      <c r="F684" s="299"/>
      <c r="G684" s="320"/>
      <c r="H684" s="323"/>
      <c r="I684" s="320"/>
      <c r="J684" s="290"/>
      <c r="O684" s="288"/>
      <c r="P684" s="289"/>
      <c r="Q684" s="289"/>
      <c r="R684" s="288"/>
      <c r="S684" s="289"/>
      <c r="T684" s="289"/>
    </row>
    <row r="685" spans="1:20" s="2" customFormat="1" ht="11.25">
      <c r="A685" s="306"/>
      <c r="B685" s="306"/>
      <c r="C685" s="306"/>
      <c r="D685" s="317"/>
      <c r="E685" s="328"/>
      <c r="F685" s="299"/>
      <c r="G685" s="320"/>
      <c r="H685" s="323"/>
      <c r="I685" s="320"/>
      <c r="J685" s="290"/>
      <c r="O685" s="288"/>
      <c r="P685" s="289"/>
      <c r="Q685" s="289"/>
      <c r="R685" s="288"/>
      <c r="S685" s="289"/>
      <c r="T685" s="289"/>
    </row>
    <row r="686" spans="1:20" s="2" customFormat="1" ht="11.25">
      <c r="A686" s="306"/>
      <c r="B686" s="306"/>
      <c r="C686" s="306"/>
      <c r="D686" s="317"/>
      <c r="E686" s="328"/>
      <c r="F686" s="299"/>
      <c r="G686" s="320"/>
      <c r="H686" s="323"/>
      <c r="I686" s="320"/>
      <c r="J686" s="290"/>
      <c r="O686" s="288"/>
      <c r="P686" s="289"/>
      <c r="Q686" s="289"/>
      <c r="R686" s="288"/>
      <c r="S686" s="289"/>
      <c r="T686" s="289"/>
    </row>
    <row r="687" spans="1:20" s="2" customFormat="1" ht="11.25">
      <c r="A687" s="306"/>
      <c r="B687" s="306"/>
      <c r="C687" s="306"/>
      <c r="D687" s="317"/>
      <c r="E687" s="328"/>
      <c r="F687" s="299"/>
      <c r="G687" s="320"/>
      <c r="H687" s="323"/>
      <c r="I687" s="320"/>
      <c r="J687" s="290"/>
      <c r="O687" s="288"/>
      <c r="P687" s="289"/>
      <c r="Q687" s="289"/>
      <c r="R687" s="288"/>
      <c r="S687" s="289"/>
      <c r="T687" s="289"/>
    </row>
    <row r="688" spans="1:20" s="2" customFormat="1" ht="11.25">
      <c r="A688" s="306"/>
      <c r="B688" s="306"/>
      <c r="C688" s="306"/>
      <c r="D688" s="317"/>
      <c r="E688" s="328"/>
      <c r="F688" s="299"/>
      <c r="G688" s="320"/>
      <c r="H688" s="323"/>
      <c r="I688" s="320"/>
      <c r="J688" s="290"/>
      <c r="O688" s="288"/>
      <c r="P688" s="289"/>
      <c r="Q688" s="289"/>
      <c r="R688" s="288"/>
      <c r="S688" s="289"/>
      <c r="T688" s="289"/>
    </row>
    <row r="689" spans="1:20" s="2" customFormat="1" ht="11.25">
      <c r="A689" s="306"/>
      <c r="B689" s="306"/>
      <c r="C689" s="306"/>
      <c r="D689" s="317"/>
      <c r="E689" s="328"/>
      <c r="F689" s="299"/>
      <c r="G689" s="320"/>
      <c r="H689" s="323"/>
      <c r="I689" s="320"/>
      <c r="J689" s="290"/>
      <c r="O689" s="288"/>
      <c r="P689" s="289"/>
      <c r="Q689" s="289"/>
      <c r="R689" s="288"/>
      <c r="S689" s="289"/>
      <c r="T689" s="289"/>
    </row>
    <row r="690" spans="1:20" s="2" customFormat="1" ht="11.25">
      <c r="A690" s="306"/>
      <c r="B690" s="306"/>
      <c r="C690" s="306"/>
      <c r="D690" s="317"/>
      <c r="E690" s="328"/>
      <c r="F690" s="299"/>
      <c r="G690" s="320"/>
      <c r="H690" s="323"/>
      <c r="I690" s="320"/>
      <c r="J690" s="290"/>
      <c r="O690" s="288"/>
      <c r="P690" s="289"/>
      <c r="Q690" s="289"/>
      <c r="R690" s="288"/>
      <c r="S690" s="289"/>
      <c r="T690" s="289"/>
    </row>
    <row r="691" spans="1:20" s="2" customFormat="1" ht="11.25">
      <c r="A691" s="306"/>
      <c r="B691" s="306"/>
      <c r="C691" s="306"/>
      <c r="D691" s="317"/>
      <c r="E691" s="328"/>
      <c r="F691" s="299"/>
      <c r="G691" s="320"/>
      <c r="H691" s="323"/>
      <c r="I691" s="320"/>
      <c r="J691" s="290"/>
      <c r="O691" s="288"/>
      <c r="P691" s="289"/>
      <c r="Q691" s="289"/>
      <c r="R691" s="288"/>
      <c r="S691" s="289"/>
      <c r="T691" s="289"/>
    </row>
    <row r="692" spans="1:20" s="2" customFormat="1" ht="11.25">
      <c r="A692" s="306"/>
      <c r="B692" s="307"/>
      <c r="C692" s="313"/>
      <c r="D692" s="317"/>
      <c r="E692" s="329"/>
      <c r="F692" s="300"/>
      <c r="G692" s="320"/>
      <c r="H692" s="323"/>
      <c r="I692" s="320"/>
      <c r="J692" s="290"/>
      <c r="O692" s="288"/>
      <c r="P692" s="289"/>
      <c r="Q692" s="289"/>
      <c r="R692" s="288"/>
      <c r="S692" s="289"/>
      <c r="T692" s="289"/>
    </row>
    <row r="693" spans="1:20" s="2" customFormat="1" ht="11.25">
      <c r="A693" s="306"/>
      <c r="B693" s="307"/>
      <c r="C693" s="313"/>
      <c r="D693" s="317"/>
      <c r="E693" s="329"/>
      <c r="F693" s="300"/>
      <c r="G693" s="320"/>
      <c r="H693" s="323"/>
      <c r="I693" s="320"/>
      <c r="J693" s="290"/>
      <c r="O693" s="288"/>
      <c r="P693" s="289"/>
      <c r="Q693" s="289"/>
      <c r="R693" s="288"/>
      <c r="S693" s="289"/>
      <c r="T693" s="289"/>
    </row>
    <row r="694" spans="1:20" s="2" customFormat="1" ht="11.25">
      <c r="A694" s="306"/>
      <c r="B694" s="307"/>
      <c r="C694" s="313"/>
      <c r="D694" s="317"/>
      <c r="E694" s="329"/>
      <c r="F694" s="300"/>
      <c r="G694" s="320"/>
      <c r="H694" s="323"/>
      <c r="I694" s="320"/>
      <c r="J694" s="290"/>
      <c r="O694" s="288"/>
      <c r="P694" s="289"/>
      <c r="Q694" s="289"/>
      <c r="R694" s="288"/>
      <c r="S694" s="289"/>
      <c r="T694" s="289"/>
    </row>
    <row r="695" spans="1:20" s="2" customFormat="1" ht="11.25">
      <c r="A695" s="306"/>
      <c r="B695" s="307"/>
      <c r="C695" s="313"/>
      <c r="D695" s="317"/>
      <c r="E695" s="329"/>
      <c r="F695" s="300"/>
      <c r="G695" s="320"/>
      <c r="H695" s="323"/>
      <c r="I695" s="320"/>
      <c r="J695" s="290"/>
      <c r="O695" s="288"/>
      <c r="P695" s="289"/>
      <c r="Q695" s="289"/>
      <c r="R695" s="288"/>
      <c r="S695" s="289"/>
      <c r="T695" s="289"/>
    </row>
    <row r="696" spans="1:20" s="2" customFormat="1" ht="11.25">
      <c r="A696" s="306"/>
      <c r="B696" s="307"/>
      <c r="C696" s="313"/>
      <c r="D696" s="317"/>
      <c r="E696" s="329"/>
      <c r="F696" s="300"/>
      <c r="G696" s="320"/>
      <c r="H696" s="323"/>
      <c r="I696" s="320"/>
      <c r="J696" s="290"/>
      <c r="O696" s="288"/>
      <c r="P696" s="289"/>
      <c r="Q696" s="289"/>
      <c r="R696" s="288"/>
      <c r="S696" s="289"/>
      <c r="T696" s="289"/>
    </row>
    <row r="697" spans="1:23" ht="12.75">
      <c r="A697" s="306"/>
      <c r="B697" s="307"/>
      <c r="C697" s="313"/>
      <c r="D697" s="317"/>
      <c r="E697" s="329"/>
      <c r="F697" s="300"/>
      <c r="G697" s="320"/>
      <c r="H697" s="323"/>
      <c r="I697" s="320"/>
      <c r="J697" s="290"/>
      <c r="K697" s="2"/>
      <c r="L697" s="2"/>
      <c r="M697" s="2"/>
      <c r="N697" s="2"/>
      <c r="O697" s="288"/>
      <c r="P697" s="289"/>
      <c r="Q697" s="289"/>
      <c r="R697" s="288"/>
      <c r="S697" s="289"/>
      <c r="T697" s="289"/>
      <c r="U697" s="2"/>
      <c r="V697" s="2"/>
      <c r="W697" s="2"/>
    </row>
    <row r="698" spans="1:23" ht="12.75">
      <c r="A698" s="306"/>
      <c r="B698" s="307"/>
      <c r="C698" s="313"/>
      <c r="D698" s="317"/>
      <c r="E698" s="329"/>
      <c r="F698" s="300"/>
      <c r="G698" s="320"/>
      <c r="H698" s="323"/>
      <c r="I698" s="320"/>
      <c r="J698" s="290"/>
      <c r="K698" s="2"/>
      <c r="L698" s="2"/>
      <c r="M698" s="2"/>
      <c r="N698" s="2"/>
      <c r="O698" s="288"/>
      <c r="P698" s="289"/>
      <c r="Q698" s="289"/>
      <c r="R698" s="288"/>
      <c r="S698" s="289"/>
      <c r="T698" s="289"/>
      <c r="U698" s="2"/>
      <c r="V698" s="2"/>
      <c r="W698" s="2"/>
    </row>
    <row r="699" spans="1:23" ht="12.75">
      <c r="A699" s="306"/>
      <c r="B699" s="307"/>
      <c r="C699" s="313"/>
      <c r="D699" s="317"/>
      <c r="E699" s="329"/>
      <c r="F699" s="300"/>
      <c r="G699" s="320"/>
      <c r="H699" s="323"/>
      <c r="I699" s="320"/>
      <c r="J699" s="290"/>
      <c r="K699" s="2"/>
      <c r="L699" s="2"/>
      <c r="M699" s="2"/>
      <c r="N699" s="2"/>
      <c r="O699" s="288"/>
      <c r="P699" s="289"/>
      <c r="Q699" s="289"/>
      <c r="R699" s="288"/>
      <c r="S699" s="289"/>
      <c r="T699" s="289"/>
      <c r="U699" s="2"/>
      <c r="V699" s="2"/>
      <c r="W699" s="2"/>
    </row>
    <row r="700" spans="1:23" ht="12.75">
      <c r="A700" s="306"/>
      <c r="B700" s="307"/>
      <c r="C700" s="313"/>
      <c r="D700" s="317"/>
      <c r="E700" s="329"/>
      <c r="F700" s="300"/>
      <c r="G700" s="320"/>
      <c r="H700" s="323"/>
      <c r="I700" s="320"/>
      <c r="J700" s="290"/>
      <c r="K700" s="2"/>
      <c r="L700" s="2"/>
      <c r="M700" s="2"/>
      <c r="N700" s="2"/>
      <c r="O700" s="288"/>
      <c r="P700" s="289"/>
      <c r="Q700" s="289"/>
      <c r="R700" s="288"/>
      <c r="S700" s="289"/>
      <c r="T700" s="289"/>
      <c r="U700" s="2"/>
      <c r="V700" s="2"/>
      <c r="W700" s="2"/>
    </row>
    <row r="701" spans="1:23" ht="12.75">
      <c r="A701" s="306"/>
      <c r="B701" s="307"/>
      <c r="C701" s="313"/>
      <c r="D701" s="317"/>
      <c r="E701" s="329"/>
      <c r="F701" s="300"/>
      <c r="G701" s="320"/>
      <c r="H701" s="323"/>
      <c r="I701" s="320"/>
      <c r="J701" s="290"/>
      <c r="K701" s="2"/>
      <c r="L701" s="2"/>
      <c r="M701" s="2"/>
      <c r="N701" s="2"/>
      <c r="O701" s="288"/>
      <c r="P701" s="289"/>
      <c r="Q701" s="289"/>
      <c r="R701" s="288"/>
      <c r="S701" s="289"/>
      <c r="T701" s="289"/>
      <c r="U701" s="2"/>
      <c r="V701" s="2"/>
      <c r="W701" s="2"/>
    </row>
    <row r="702" spans="1:23" ht="12.75">
      <c r="A702" s="306"/>
      <c r="B702" s="307"/>
      <c r="C702" s="313"/>
      <c r="D702" s="317"/>
      <c r="E702" s="329"/>
      <c r="F702" s="300"/>
      <c r="G702" s="320"/>
      <c r="H702" s="323"/>
      <c r="I702" s="320"/>
      <c r="J702" s="290"/>
      <c r="K702" s="2"/>
      <c r="L702" s="2"/>
      <c r="M702" s="2"/>
      <c r="N702" s="2"/>
      <c r="O702" s="288"/>
      <c r="P702" s="289"/>
      <c r="Q702" s="289"/>
      <c r="R702" s="288"/>
      <c r="S702" s="289"/>
      <c r="T702" s="289"/>
      <c r="U702" s="2"/>
      <c r="V702" s="2"/>
      <c r="W702" s="2"/>
    </row>
    <row r="703" spans="1:23" ht="12.75">
      <c r="A703" s="306"/>
      <c r="B703" s="307"/>
      <c r="C703" s="313"/>
      <c r="D703" s="317"/>
      <c r="E703" s="329"/>
      <c r="F703" s="300"/>
      <c r="G703" s="320"/>
      <c r="H703" s="323"/>
      <c r="I703" s="320"/>
      <c r="J703" s="290"/>
      <c r="K703" s="2"/>
      <c r="L703" s="2"/>
      <c r="M703" s="2"/>
      <c r="N703" s="2"/>
      <c r="O703" s="288"/>
      <c r="P703" s="289"/>
      <c r="Q703" s="289"/>
      <c r="R703" s="288"/>
      <c r="S703" s="289"/>
      <c r="T703" s="289"/>
      <c r="U703" s="2"/>
      <c r="V703" s="2"/>
      <c r="W703" s="2"/>
    </row>
    <row r="704" spans="1:23" ht="12.75">
      <c r="A704" s="306"/>
      <c r="B704" s="307"/>
      <c r="C704" s="313"/>
      <c r="D704" s="317"/>
      <c r="E704" s="329"/>
      <c r="F704" s="300"/>
      <c r="G704" s="320"/>
      <c r="H704" s="323"/>
      <c r="I704" s="320"/>
      <c r="J704" s="290"/>
      <c r="K704" s="2"/>
      <c r="L704" s="2"/>
      <c r="M704" s="2"/>
      <c r="N704" s="2"/>
      <c r="O704" s="288"/>
      <c r="P704" s="289"/>
      <c r="Q704" s="289"/>
      <c r="R704" s="288"/>
      <c r="S704" s="289"/>
      <c r="T704" s="289"/>
      <c r="U704" s="2"/>
      <c r="V704" s="2"/>
      <c r="W704" s="2"/>
    </row>
    <row r="705" spans="1:23" ht="12.75">
      <c r="A705" s="306"/>
      <c r="B705" s="307"/>
      <c r="C705" s="313"/>
      <c r="D705" s="317"/>
      <c r="E705" s="329"/>
      <c r="F705" s="300"/>
      <c r="G705" s="320"/>
      <c r="H705" s="323"/>
      <c r="I705" s="320"/>
      <c r="J705" s="290"/>
      <c r="K705" s="2"/>
      <c r="L705" s="2"/>
      <c r="M705" s="2"/>
      <c r="N705" s="2"/>
      <c r="O705" s="288"/>
      <c r="P705" s="289"/>
      <c r="Q705" s="289"/>
      <c r="R705" s="288"/>
      <c r="S705" s="289"/>
      <c r="T705" s="289"/>
      <c r="U705" s="2"/>
      <c r="V705" s="2"/>
      <c r="W705" s="2"/>
    </row>
    <row r="706" spans="1:23" ht="12.75">
      <c r="A706" s="306"/>
      <c r="B706" s="307"/>
      <c r="C706" s="313"/>
      <c r="D706" s="317"/>
      <c r="E706" s="329"/>
      <c r="F706" s="300"/>
      <c r="G706" s="320"/>
      <c r="H706" s="323"/>
      <c r="I706" s="320"/>
      <c r="J706" s="290"/>
      <c r="K706" s="2"/>
      <c r="L706" s="2"/>
      <c r="M706" s="2"/>
      <c r="N706" s="2"/>
      <c r="O706" s="288"/>
      <c r="P706" s="289"/>
      <c r="Q706" s="289"/>
      <c r="R706" s="288"/>
      <c r="S706" s="289"/>
      <c r="T706" s="289"/>
      <c r="U706" s="2"/>
      <c r="V706" s="2"/>
      <c r="W706" s="2"/>
    </row>
    <row r="707" spans="1:23" ht="12.75">
      <c r="A707" s="306"/>
      <c r="B707" s="307"/>
      <c r="C707" s="313"/>
      <c r="D707" s="317"/>
      <c r="E707" s="329"/>
      <c r="F707" s="300"/>
      <c r="G707" s="320"/>
      <c r="H707" s="323"/>
      <c r="I707" s="320"/>
      <c r="J707" s="290"/>
      <c r="K707" s="2"/>
      <c r="L707" s="2"/>
      <c r="M707" s="2"/>
      <c r="N707" s="2"/>
      <c r="O707" s="288"/>
      <c r="P707" s="289"/>
      <c r="Q707" s="289"/>
      <c r="R707" s="288"/>
      <c r="S707" s="289"/>
      <c r="T707" s="289"/>
      <c r="U707" s="2"/>
      <c r="V707" s="2"/>
      <c r="W707" s="2"/>
    </row>
    <row r="708" spans="1:23" ht="12.75">
      <c r="A708" s="306"/>
      <c r="B708" s="307"/>
      <c r="C708" s="313"/>
      <c r="D708" s="317"/>
      <c r="E708" s="329"/>
      <c r="F708" s="300"/>
      <c r="G708" s="320"/>
      <c r="H708" s="323"/>
      <c r="I708" s="320"/>
      <c r="J708" s="290"/>
      <c r="K708" s="2"/>
      <c r="L708" s="2"/>
      <c r="M708" s="2"/>
      <c r="N708" s="2"/>
      <c r="O708" s="288"/>
      <c r="P708" s="289"/>
      <c r="Q708" s="289"/>
      <c r="R708" s="288"/>
      <c r="S708" s="289"/>
      <c r="T708" s="289"/>
      <c r="U708" s="2"/>
      <c r="V708" s="2"/>
      <c r="W708" s="2"/>
    </row>
    <row r="709" spans="1:23" ht="12.75">
      <c r="A709" s="306"/>
      <c r="B709" s="307"/>
      <c r="C709" s="313"/>
      <c r="D709" s="317"/>
      <c r="E709" s="329"/>
      <c r="F709" s="300"/>
      <c r="G709" s="320"/>
      <c r="H709" s="323"/>
      <c r="I709" s="320"/>
      <c r="J709" s="290"/>
      <c r="K709" s="2"/>
      <c r="L709" s="2"/>
      <c r="M709" s="2"/>
      <c r="N709" s="2"/>
      <c r="O709" s="288"/>
      <c r="P709" s="289"/>
      <c r="Q709" s="289"/>
      <c r="R709" s="288"/>
      <c r="S709" s="289"/>
      <c r="T709" s="289"/>
      <c r="U709" s="2"/>
      <c r="V709" s="2"/>
      <c r="W709" s="2"/>
    </row>
    <row r="710" spans="1:23" ht="12.75">
      <c r="A710" s="306"/>
      <c r="B710" s="307"/>
      <c r="C710" s="313"/>
      <c r="D710" s="317"/>
      <c r="E710" s="329"/>
      <c r="F710" s="300"/>
      <c r="G710" s="320"/>
      <c r="H710" s="323"/>
      <c r="I710" s="320"/>
      <c r="J710" s="290"/>
      <c r="K710" s="2"/>
      <c r="L710" s="2"/>
      <c r="M710" s="2"/>
      <c r="N710" s="2"/>
      <c r="O710" s="288"/>
      <c r="P710" s="289"/>
      <c r="Q710" s="289"/>
      <c r="R710" s="288"/>
      <c r="S710" s="289"/>
      <c r="T710" s="289"/>
      <c r="U710" s="2"/>
      <c r="V710" s="2"/>
      <c r="W710" s="2"/>
    </row>
    <row r="711" spans="1:23" ht="12.75">
      <c r="A711" s="306"/>
      <c r="B711" s="307"/>
      <c r="C711" s="313"/>
      <c r="D711" s="317"/>
      <c r="E711" s="329"/>
      <c r="F711" s="300"/>
      <c r="G711" s="320"/>
      <c r="H711" s="323"/>
      <c r="I711" s="320"/>
      <c r="J711" s="290"/>
      <c r="K711" s="2"/>
      <c r="L711" s="2"/>
      <c r="M711" s="2"/>
      <c r="N711" s="2"/>
      <c r="O711" s="288"/>
      <c r="P711" s="289"/>
      <c r="Q711" s="289"/>
      <c r="R711" s="288"/>
      <c r="S711" s="289"/>
      <c r="T711" s="289"/>
      <c r="U711" s="2"/>
      <c r="V711" s="2"/>
      <c r="W711" s="2"/>
    </row>
    <row r="712" spans="1:23" ht="12.75">
      <c r="A712" s="306"/>
      <c r="B712" s="307"/>
      <c r="C712" s="313"/>
      <c r="D712" s="317"/>
      <c r="E712" s="329"/>
      <c r="F712" s="300"/>
      <c r="G712" s="320"/>
      <c r="H712" s="323"/>
      <c r="I712" s="320"/>
      <c r="J712" s="290"/>
      <c r="K712" s="2"/>
      <c r="L712" s="2"/>
      <c r="M712" s="2"/>
      <c r="N712" s="2"/>
      <c r="O712" s="288"/>
      <c r="P712" s="289"/>
      <c r="Q712" s="289"/>
      <c r="R712" s="288"/>
      <c r="S712" s="289"/>
      <c r="T712" s="289"/>
      <c r="U712" s="2"/>
      <c r="V712" s="2"/>
      <c r="W712" s="2"/>
    </row>
    <row r="713" spans="1:23" ht="12.75">
      <c r="A713" s="306"/>
      <c r="B713" s="307"/>
      <c r="C713" s="313"/>
      <c r="D713" s="317"/>
      <c r="E713" s="329"/>
      <c r="F713" s="300"/>
      <c r="G713" s="320"/>
      <c r="H713" s="323"/>
      <c r="I713" s="320"/>
      <c r="J713" s="290"/>
      <c r="K713" s="2"/>
      <c r="L713" s="2"/>
      <c r="M713" s="2"/>
      <c r="N713" s="2"/>
      <c r="O713" s="288"/>
      <c r="P713" s="289"/>
      <c r="Q713" s="289"/>
      <c r="R713" s="288"/>
      <c r="S713" s="289"/>
      <c r="T713" s="289"/>
      <c r="U713" s="2"/>
      <c r="V713" s="2"/>
      <c r="W713" s="2"/>
    </row>
    <row r="714" spans="1:23" ht="12.75">
      <c r="A714" s="306"/>
      <c r="B714" s="307"/>
      <c r="C714" s="313"/>
      <c r="D714" s="317"/>
      <c r="E714" s="329"/>
      <c r="F714" s="300"/>
      <c r="G714" s="320"/>
      <c r="H714" s="323"/>
      <c r="I714" s="320"/>
      <c r="J714" s="290"/>
      <c r="K714" s="2"/>
      <c r="L714" s="2"/>
      <c r="M714" s="2"/>
      <c r="N714" s="2"/>
      <c r="O714" s="288"/>
      <c r="P714" s="289"/>
      <c r="Q714" s="289"/>
      <c r="R714" s="288"/>
      <c r="S714" s="289"/>
      <c r="T714" s="289"/>
      <c r="U714" s="2"/>
      <c r="V714" s="2"/>
      <c r="W714" s="2"/>
    </row>
    <row r="715" spans="1:23" ht="12.75">
      <c r="A715" s="306"/>
      <c r="B715" s="307"/>
      <c r="C715" s="313"/>
      <c r="D715" s="317"/>
      <c r="E715" s="329"/>
      <c r="F715" s="300"/>
      <c r="G715" s="320"/>
      <c r="H715" s="323"/>
      <c r="I715" s="320"/>
      <c r="J715" s="290"/>
      <c r="K715" s="2"/>
      <c r="L715" s="2"/>
      <c r="M715" s="2"/>
      <c r="N715" s="2"/>
      <c r="O715" s="288"/>
      <c r="P715" s="289"/>
      <c r="Q715" s="289"/>
      <c r="R715" s="288"/>
      <c r="S715" s="289"/>
      <c r="T715" s="289"/>
      <c r="U715" s="2"/>
      <c r="V715" s="2"/>
      <c r="W715" s="2"/>
    </row>
    <row r="716" spans="1:23" ht="12.75">
      <c r="A716" s="306"/>
      <c r="B716" s="307"/>
      <c r="C716" s="313"/>
      <c r="D716" s="317"/>
      <c r="E716" s="329"/>
      <c r="F716" s="300"/>
      <c r="G716" s="320"/>
      <c r="H716" s="323"/>
      <c r="I716" s="320"/>
      <c r="J716" s="290"/>
      <c r="K716" s="2"/>
      <c r="L716" s="2"/>
      <c r="M716" s="2"/>
      <c r="N716" s="2"/>
      <c r="O716" s="288"/>
      <c r="P716" s="289"/>
      <c r="Q716" s="289"/>
      <c r="R716" s="288"/>
      <c r="S716" s="289"/>
      <c r="T716" s="289"/>
      <c r="U716" s="2"/>
      <c r="V716" s="2"/>
      <c r="W716" s="2"/>
    </row>
    <row r="717" spans="1:23" ht="12.75">
      <c r="A717" s="306"/>
      <c r="B717" s="307"/>
      <c r="C717" s="313"/>
      <c r="D717" s="317"/>
      <c r="E717" s="329"/>
      <c r="F717" s="300"/>
      <c r="G717" s="320"/>
      <c r="H717" s="323"/>
      <c r="I717" s="320"/>
      <c r="J717" s="290"/>
      <c r="K717" s="2"/>
      <c r="L717" s="2"/>
      <c r="M717" s="2"/>
      <c r="N717" s="2"/>
      <c r="O717" s="288"/>
      <c r="P717" s="289"/>
      <c r="Q717" s="289"/>
      <c r="R717" s="288"/>
      <c r="S717" s="289"/>
      <c r="T717" s="289"/>
      <c r="U717" s="2"/>
      <c r="V717" s="2"/>
      <c r="W717" s="2"/>
    </row>
    <row r="718" spans="1:23" ht="12.75">
      <c r="A718" s="306"/>
      <c r="B718" s="307"/>
      <c r="C718" s="313"/>
      <c r="D718" s="317"/>
      <c r="E718" s="329"/>
      <c r="F718" s="300"/>
      <c r="G718" s="320"/>
      <c r="H718" s="323"/>
      <c r="I718" s="320"/>
      <c r="J718" s="290"/>
      <c r="K718" s="2"/>
      <c r="L718" s="2"/>
      <c r="M718" s="2"/>
      <c r="N718" s="2"/>
      <c r="O718" s="288"/>
      <c r="P718" s="289"/>
      <c r="Q718" s="289"/>
      <c r="R718" s="288"/>
      <c r="S718" s="289"/>
      <c r="T718" s="289"/>
      <c r="U718" s="2"/>
      <c r="V718" s="2"/>
      <c r="W718" s="2"/>
    </row>
    <row r="719" spans="1:23" ht="12.75">
      <c r="A719" s="306"/>
      <c r="B719" s="307"/>
      <c r="C719" s="313"/>
      <c r="D719" s="317"/>
      <c r="E719" s="329"/>
      <c r="F719" s="300"/>
      <c r="G719" s="320"/>
      <c r="H719" s="323"/>
      <c r="I719" s="320"/>
      <c r="J719" s="290"/>
      <c r="K719" s="2"/>
      <c r="L719" s="2"/>
      <c r="M719" s="2"/>
      <c r="N719" s="2"/>
      <c r="O719" s="288"/>
      <c r="P719" s="289"/>
      <c r="Q719" s="289"/>
      <c r="R719" s="288"/>
      <c r="S719" s="289"/>
      <c r="T719" s="289"/>
      <c r="U719" s="2"/>
      <c r="V719" s="2"/>
      <c r="W719" s="2"/>
    </row>
    <row r="720" spans="1:23" ht="12.75">
      <c r="A720" s="306"/>
      <c r="B720" s="307"/>
      <c r="C720" s="313"/>
      <c r="D720" s="317"/>
      <c r="E720" s="329"/>
      <c r="F720" s="300"/>
      <c r="G720" s="320"/>
      <c r="H720" s="323"/>
      <c r="I720" s="320"/>
      <c r="J720" s="290"/>
      <c r="K720" s="2"/>
      <c r="L720" s="2"/>
      <c r="M720" s="2"/>
      <c r="N720" s="2"/>
      <c r="O720" s="288"/>
      <c r="P720" s="289"/>
      <c r="Q720" s="289"/>
      <c r="R720" s="288"/>
      <c r="S720" s="289"/>
      <c r="T720" s="289"/>
      <c r="U720" s="2"/>
      <c r="V720" s="2"/>
      <c r="W720" s="2"/>
    </row>
    <row r="721" spans="1:23" ht="12.75">
      <c r="A721" s="306"/>
      <c r="B721" s="307"/>
      <c r="C721" s="313"/>
      <c r="D721" s="317"/>
      <c r="E721" s="329"/>
      <c r="F721" s="300"/>
      <c r="G721" s="320"/>
      <c r="H721" s="323"/>
      <c r="I721" s="320"/>
      <c r="J721" s="290"/>
      <c r="K721" s="2"/>
      <c r="L721" s="2"/>
      <c r="M721" s="2"/>
      <c r="N721" s="2"/>
      <c r="O721" s="288"/>
      <c r="P721" s="289"/>
      <c r="Q721" s="289"/>
      <c r="R721" s="288"/>
      <c r="S721" s="289"/>
      <c r="T721" s="289"/>
      <c r="U721" s="2"/>
      <c r="V721" s="2"/>
      <c r="W721" s="2"/>
    </row>
    <row r="722" spans="1:23" ht="12.75">
      <c r="A722" s="306"/>
      <c r="B722" s="307"/>
      <c r="C722" s="313"/>
      <c r="D722" s="317"/>
      <c r="E722" s="329"/>
      <c r="F722" s="300"/>
      <c r="G722" s="320"/>
      <c r="H722" s="323"/>
      <c r="I722" s="320"/>
      <c r="J722" s="290"/>
      <c r="K722" s="2"/>
      <c r="L722" s="2"/>
      <c r="M722" s="2"/>
      <c r="N722" s="2"/>
      <c r="O722" s="288"/>
      <c r="P722" s="289"/>
      <c r="Q722" s="289"/>
      <c r="R722" s="288"/>
      <c r="S722" s="289"/>
      <c r="T722" s="289"/>
      <c r="U722" s="2"/>
      <c r="V722" s="2"/>
      <c r="W722" s="2"/>
    </row>
    <row r="723" spans="1:23" ht="12.75">
      <c r="A723" s="306"/>
      <c r="B723" s="307"/>
      <c r="C723" s="313"/>
      <c r="D723" s="317"/>
      <c r="E723" s="329"/>
      <c r="F723" s="300"/>
      <c r="G723" s="320"/>
      <c r="H723" s="323"/>
      <c r="I723" s="320"/>
      <c r="J723" s="290"/>
      <c r="K723" s="2"/>
      <c r="L723" s="2"/>
      <c r="M723" s="2"/>
      <c r="N723" s="2"/>
      <c r="O723" s="288"/>
      <c r="P723" s="289"/>
      <c r="Q723" s="289"/>
      <c r="R723" s="288"/>
      <c r="S723" s="289"/>
      <c r="T723" s="289"/>
      <c r="U723" s="2"/>
      <c r="V723" s="2"/>
      <c r="W723" s="2"/>
    </row>
    <row r="724" spans="1:23" ht="12.75">
      <c r="A724" s="306"/>
      <c r="B724" s="307"/>
      <c r="C724" s="313"/>
      <c r="D724" s="317"/>
      <c r="E724" s="329"/>
      <c r="F724" s="300"/>
      <c r="G724" s="320"/>
      <c r="H724" s="323"/>
      <c r="I724" s="320"/>
      <c r="J724" s="290"/>
      <c r="K724" s="2"/>
      <c r="L724" s="2"/>
      <c r="M724" s="2"/>
      <c r="N724" s="2"/>
      <c r="O724" s="288"/>
      <c r="P724" s="289"/>
      <c r="Q724" s="289"/>
      <c r="R724" s="288"/>
      <c r="S724" s="289"/>
      <c r="T724" s="289"/>
      <c r="U724" s="2"/>
      <c r="V724" s="2"/>
      <c r="W724" s="2"/>
    </row>
    <row r="725" spans="1:23" ht="12.75">
      <c r="A725" s="306"/>
      <c r="B725" s="307"/>
      <c r="C725" s="313"/>
      <c r="D725" s="317"/>
      <c r="E725" s="329"/>
      <c r="F725" s="300"/>
      <c r="G725" s="320"/>
      <c r="H725" s="323"/>
      <c r="I725" s="320"/>
      <c r="J725" s="290"/>
      <c r="K725" s="2"/>
      <c r="L725" s="2"/>
      <c r="M725" s="2"/>
      <c r="N725" s="2"/>
      <c r="O725" s="288"/>
      <c r="P725" s="289"/>
      <c r="Q725" s="289"/>
      <c r="R725" s="288"/>
      <c r="S725" s="289"/>
      <c r="T725" s="289"/>
      <c r="U725" s="2"/>
      <c r="V725" s="2"/>
      <c r="W725" s="2"/>
    </row>
    <row r="726" spans="1:23" ht="12.75">
      <c r="A726" s="306"/>
      <c r="B726" s="307"/>
      <c r="C726" s="313"/>
      <c r="D726" s="317"/>
      <c r="E726" s="329"/>
      <c r="F726" s="300"/>
      <c r="G726" s="320"/>
      <c r="H726" s="323"/>
      <c r="I726" s="320"/>
      <c r="J726" s="290"/>
      <c r="K726" s="2"/>
      <c r="L726" s="2"/>
      <c r="M726" s="2"/>
      <c r="N726" s="2"/>
      <c r="O726" s="288"/>
      <c r="P726" s="289"/>
      <c r="Q726" s="289"/>
      <c r="R726" s="288"/>
      <c r="S726" s="289"/>
      <c r="T726" s="289"/>
      <c r="U726" s="2"/>
      <c r="V726" s="2"/>
      <c r="W726" s="2"/>
    </row>
    <row r="727" spans="1:23" ht="12.75">
      <c r="A727" s="306"/>
      <c r="B727" s="307"/>
      <c r="C727" s="313"/>
      <c r="D727" s="317"/>
      <c r="E727" s="329"/>
      <c r="F727" s="300"/>
      <c r="G727" s="320"/>
      <c r="H727" s="323"/>
      <c r="I727" s="320"/>
      <c r="J727" s="290"/>
      <c r="K727" s="2"/>
      <c r="L727" s="2"/>
      <c r="M727" s="2"/>
      <c r="N727" s="2"/>
      <c r="O727" s="288"/>
      <c r="P727" s="289"/>
      <c r="Q727" s="289"/>
      <c r="R727" s="288"/>
      <c r="S727" s="289"/>
      <c r="T727" s="289"/>
      <c r="U727" s="2"/>
      <c r="V727" s="2"/>
      <c r="W727" s="2"/>
    </row>
    <row r="728" spans="1:23" ht="12.75">
      <c r="A728" s="306"/>
      <c r="B728" s="307"/>
      <c r="C728" s="313"/>
      <c r="D728" s="317"/>
      <c r="E728" s="329"/>
      <c r="F728" s="300"/>
      <c r="G728" s="320"/>
      <c r="H728" s="323"/>
      <c r="I728" s="320"/>
      <c r="J728" s="290"/>
      <c r="K728" s="2"/>
      <c r="L728" s="2"/>
      <c r="M728" s="2"/>
      <c r="N728" s="2"/>
      <c r="O728" s="288"/>
      <c r="P728" s="289"/>
      <c r="Q728" s="289"/>
      <c r="R728" s="288"/>
      <c r="S728" s="289"/>
      <c r="T728" s="289"/>
      <c r="U728" s="2"/>
      <c r="V728" s="2"/>
      <c r="W728" s="2"/>
    </row>
    <row r="729" spans="1:23" ht="12.75">
      <c r="A729" s="306"/>
      <c r="B729" s="307"/>
      <c r="C729" s="313"/>
      <c r="D729" s="317"/>
      <c r="E729" s="329"/>
      <c r="F729" s="300"/>
      <c r="G729" s="320"/>
      <c r="H729" s="323"/>
      <c r="I729" s="320"/>
      <c r="J729" s="290"/>
      <c r="K729" s="2"/>
      <c r="L729" s="2"/>
      <c r="M729" s="2"/>
      <c r="N729" s="2"/>
      <c r="O729" s="288"/>
      <c r="P729" s="289"/>
      <c r="Q729" s="289"/>
      <c r="R729" s="288"/>
      <c r="S729" s="289"/>
      <c r="T729" s="289"/>
      <c r="U729" s="2"/>
      <c r="V729" s="2"/>
      <c r="W729" s="2"/>
    </row>
    <row r="730" spans="1:23" ht="12.75">
      <c r="A730" s="306"/>
      <c r="B730" s="307"/>
      <c r="C730" s="313"/>
      <c r="D730" s="317"/>
      <c r="E730" s="329"/>
      <c r="F730" s="300"/>
      <c r="G730" s="320"/>
      <c r="H730" s="323"/>
      <c r="I730" s="320"/>
      <c r="J730" s="290"/>
      <c r="K730" s="2"/>
      <c r="L730" s="2"/>
      <c r="M730" s="2"/>
      <c r="N730" s="2"/>
      <c r="O730" s="288"/>
      <c r="P730" s="289"/>
      <c r="Q730" s="289"/>
      <c r="R730" s="288"/>
      <c r="S730" s="289"/>
      <c r="T730" s="289"/>
      <c r="U730" s="2"/>
      <c r="V730" s="2"/>
      <c r="W730" s="2"/>
    </row>
    <row r="731" spans="1:23" ht="12.75">
      <c r="A731" s="306"/>
      <c r="B731" s="307"/>
      <c r="C731" s="313"/>
      <c r="D731" s="317"/>
      <c r="E731" s="329"/>
      <c r="F731" s="300"/>
      <c r="G731" s="320"/>
      <c r="H731" s="323"/>
      <c r="I731" s="320"/>
      <c r="J731" s="290"/>
      <c r="K731" s="2"/>
      <c r="L731" s="2"/>
      <c r="M731" s="2"/>
      <c r="N731" s="2"/>
      <c r="O731" s="288"/>
      <c r="P731" s="289"/>
      <c r="Q731" s="289"/>
      <c r="R731" s="288"/>
      <c r="S731" s="289"/>
      <c r="T731" s="289"/>
      <c r="U731" s="2"/>
      <c r="V731" s="2"/>
      <c r="W731" s="2"/>
    </row>
    <row r="732" spans="1:23" ht="12.75">
      <c r="A732" s="306"/>
      <c r="B732" s="307"/>
      <c r="C732" s="313"/>
      <c r="D732" s="317"/>
      <c r="E732" s="329"/>
      <c r="F732" s="300"/>
      <c r="G732" s="320"/>
      <c r="H732" s="323"/>
      <c r="I732" s="320"/>
      <c r="J732" s="290"/>
      <c r="K732" s="2"/>
      <c r="L732" s="2"/>
      <c r="M732" s="2"/>
      <c r="N732" s="2"/>
      <c r="O732" s="288"/>
      <c r="P732" s="289"/>
      <c r="Q732" s="289"/>
      <c r="R732" s="288"/>
      <c r="S732" s="289"/>
      <c r="T732" s="289"/>
      <c r="U732" s="2"/>
      <c r="V732" s="2"/>
      <c r="W732" s="2"/>
    </row>
    <row r="733" spans="1:23" ht="12.75">
      <c r="A733" s="306"/>
      <c r="B733" s="307"/>
      <c r="C733" s="313"/>
      <c r="D733" s="317"/>
      <c r="E733" s="329"/>
      <c r="F733" s="300"/>
      <c r="G733" s="320"/>
      <c r="H733" s="323"/>
      <c r="I733" s="320"/>
      <c r="J733" s="290"/>
      <c r="K733" s="2"/>
      <c r="L733" s="2"/>
      <c r="M733" s="2"/>
      <c r="N733" s="2"/>
      <c r="O733" s="288"/>
      <c r="P733" s="289"/>
      <c r="Q733" s="289"/>
      <c r="R733" s="288"/>
      <c r="S733" s="289"/>
      <c r="T733" s="289"/>
      <c r="U733" s="2"/>
      <c r="V733" s="2"/>
      <c r="W733" s="2"/>
    </row>
    <row r="734" spans="1:23" ht="12.75">
      <c r="A734" s="306"/>
      <c r="B734" s="307"/>
      <c r="C734" s="313"/>
      <c r="D734" s="317"/>
      <c r="E734" s="329"/>
      <c r="F734" s="300"/>
      <c r="G734" s="320"/>
      <c r="H734" s="323"/>
      <c r="I734" s="320"/>
      <c r="J734" s="290"/>
      <c r="K734" s="2"/>
      <c r="L734" s="2"/>
      <c r="M734" s="2"/>
      <c r="N734" s="2"/>
      <c r="O734" s="288"/>
      <c r="P734" s="289"/>
      <c r="Q734" s="289"/>
      <c r="R734" s="288"/>
      <c r="S734" s="289"/>
      <c r="T734" s="289"/>
      <c r="U734" s="2"/>
      <c r="V734" s="2"/>
      <c r="W734" s="2"/>
    </row>
    <row r="735" spans="1:23" ht="12.75">
      <c r="A735" s="306"/>
      <c r="B735" s="307"/>
      <c r="C735" s="313"/>
      <c r="D735" s="317"/>
      <c r="E735" s="329"/>
      <c r="F735" s="300"/>
      <c r="G735" s="320"/>
      <c r="H735" s="323"/>
      <c r="I735" s="320"/>
      <c r="J735" s="290"/>
      <c r="K735" s="2"/>
      <c r="L735" s="2"/>
      <c r="M735" s="2"/>
      <c r="N735" s="2"/>
      <c r="O735" s="288"/>
      <c r="P735" s="289"/>
      <c r="Q735" s="289"/>
      <c r="R735" s="288"/>
      <c r="S735" s="289"/>
      <c r="T735" s="289"/>
      <c r="U735" s="2"/>
      <c r="V735" s="2"/>
      <c r="W735" s="2"/>
    </row>
    <row r="736" spans="1:23" ht="12.75">
      <c r="A736" s="306"/>
      <c r="B736" s="307"/>
      <c r="C736" s="313"/>
      <c r="D736" s="317"/>
      <c r="E736" s="329"/>
      <c r="F736" s="300"/>
      <c r="G736" s="320"/>
      <c r="H736" s="323"/>
      <c r="I736" s="320"/>
      <c r="J736" s="290"/>
      <c r="K736" s="2"/>
      <c r="L736" s="2"/>
      <c r="M736" s="2"/>
      <c r="N736" s="2"/>
      <c r="O736" s="288"/>
      <c r="P736" s="289"/>
      <c r="Q736" s="289"/>
      <c r="R736" s="288"/>
      <c r="S736" s="289"/>
      <c r="T736" s="289"/>
      <c r="U736" s="2"/>
      <c r="V736" s="2"/>
      <c r="W736" s="2"/>
    </row>
    <row r="737" spans="1:23" ht="12.75">
      <c r="A737" s="306"/>
      <c r="B737" s="307"/>
      <c r="C737" s="313"/>
      <c r="D737" s="317"/>
      <c r="E737" s="329"/>
      <c r="F737" s="300"/>
      <c r="G737" s="320"/>
      <c r="H737" s="323"/>
      <c r="I737" s="320"/>
      <c r="J737" s="290"/>
      <c r="K737" s="2"/>
      <c r="L737" s="2"/>
      <c r="M737" s="2"/>
      <c r="N737" s="2"/>
      <c r="O737" s="288"/>
      <c r="P737" s="289"/>
      <c r="Q737" s="289"/>
      <c r="R737" s="288"/>
      <c r="S737" s="289"/>
      <c r="T737" s="289"/>
      <c r="U737" s="2"/>
      <c r="V737" s="2"/>
      <c r="W737" s="2"/>
    </row>
    <row r="738" spans="1:23" ht="12.75">
      <c r="A738" s="306"/>
      <c r="B738" s="307"/>
      <c r="C738" s="313"/>
      <c r="D738" s="317"/>
      <c r="E738" s="329"/>
      <c r="F738" s="300"/>
      <c r="G738" s="320"/>
      <c r="H738" s="323"/>
      <c r="I738" s="320"/>
      <c r="J738" s="290"/>
      <c r="K738" s="2"/>
      <c r="L738" s="2"/>
      <c r="M738" s="2"/>
      <c r="N738" s="2"/>
      <c r="O738" s="288"/>
      <c r="P738" s="289"/>
      <c r="Q738" s="289"/>
      <c r="R738" s="288"/>
      <c r="S738" s="289"/>
      <c r="T738" s="289"/>
      <c r="U738" s="2"/>
      <c r="V738" s="2"/>
      <c r="W738" s="2"/>
    </row>
    <row r="739" spans="1:23" ht="12.75">
      <c r="A739" s="308"/>
      <c r="B739" s="309"/>
      <c r="C739" s="314"/>
      <c r="D739" s="317"/>
      <c r="E739" s="329"/>
      <c r="F739" s="300"/>
      <c r="G739" s="321"/>
      <c r="H739" s="324"/>
      <c r="I739" s="321"/>
      <c r="J739" s="291"/>
      <c r="K739" s="2"/>
      <c r="L739" s="2"/>
      <c r="M739" s="2"/>
      <c r="N739" s="2"/>
      <c r="O739" s="288"/>
      <c r="P739" s="289"/>
      <c r="Q739" s="289"/>
      <c r="R739" s="288"/>
      <c r="S739" s="289"/>
      <c r="T739" s="289"/>
      <c r="U739" s="2"/>
      <c r="V739" s="2"/>
      <c r="W739" s="2"/>
    </row>
    <row r="740" spans="1:23" ht="13.5" thickBot="1">
      <c r="A740" s="310"/>
      <c r="B740" s="311"/>
      <c r="C740" s="315"/>
      <c r="D740" s="318"/>
      <c r="E740" s="330"/>
      <c r="F740" s="301"/>
      <c r="G740" s="322"/>
      <c r="H740" s="325"/>
      <c r="I740" s="322"/>
      <c r="J740" s="292"/>
      <c r="K740" s="293"/>
      <c r="L740" s="293"/>
      <c r="M740" s="293"/>
      <c r="N740" s="293"/>
      <c r="O740" s="294"/>
      <c r="P740" s="295"/>
      <c r="Q740" s="295"/>
      <c r="R740" s="294"/>
      <c r="S740" s="295"/>
      <c r="T740" s="295"/>
      <c r="U740" s="2"/>
      <c r="V740" s="2"/>
      <c r="W740" s="2"/>
    </row>
    <row r="741" spans="15:18" ht="12.75">
      <c r="O741" s="288"/>
      <c r="P741" s="289"/>
      <c r="Q741" s="289"/>
      <c r="R741" s="288"/>
    </row>
    <row r="742" spans="15:18" ht="12.75">
      <c r="O742" s="288"/>
      <c r="P742" s="289"/>
      <c r="Q742" s="289"/>
      <c r="R742" s="288"/>
    </row>
    <row r="743" spans="15:18" ht="12.75">
      <c r="O743" s="288"/>
      <c r="P743" s="289"/>
      <c r="Q743" s="289"/>
      <c r="R743" s="288"/>
    </row>
    <row r="744" spans="15:18" ht="12.75">
      <c r="O744" s="288"/>
      <c r="P744" s="289"/>
      <c r="Q744" s="289"/>
      <c r="R744" s="288"/>
    </row>
    <row r="745" spans="15:18" ht="12.75">
      <c r="O745" s="288"/>
      <c r="P745" s="289"/>
      <c r="Q745" s="289"/>
      <c r="R745" s="288"/>
    </row>
    <row r="746" spans="15:18" ht="12.75">
      <c r="O746" s="288"/>
      <c r="P746" s="289"/>
      <c r="Q746" s="289"/>
      <c r="R746" s="288"/>
    </row>
    <row r="747" spans="15:18" ht="12.75">
      <c r="O747" s="288"/>
      <c r="P747" s="289"/>
      <c r="Q747" s="289"/>
      <c r="R747" s="288"/>
    </row>
    <row r="748" spans="15:18" ht="12.75">
      <c r="O748" s="288"/>
      <c r="P748" s="289"/>
      <c r="Q748" s="289"/>
      <c r="R748" s="288"/>
    </row>
    <row r="749" spans="15:18" ht="12.75">
      <c r="O749" s="288"/>
      <c r="P749" s="289"/>
      <c r="Q749" s="289"/>
      <c r="R749" s="288"/>
    </row>
    <row r="750" spans="15:18" ht="12.75">
      <c r="O750" s="288"/>
      <c r="P750" s="289"/>
      <c r="Q750" s="289"/>
      <c r="R750" s="288"/>
    </row>
    <row r="751" spans="15:18" ht="12.75">
      <c r="O751" s="288"/>
      <c r="P751" s="289"/>
      <c r="Q751" s="289"/>
      <c r="R751" s="288"/>
    </row>
    <row r="752" spans="15:18" ht="12.75">
      <c r="O752" s="288"/>
      <c r="P752" s="289"/>
      <c r="Q752" s="289"/>
      <c r="R752" s="288"/>
    </row>
    <row r="753" spans="15:18" ht="12.75">
      <c r="O753" s="288"/>
      <c r="P753" s="289"/>
      <c r="Q753" s="289"/>
      <c r="R753" s="288"/>
    </row>
    <row r="754" spans="15:18" ht="12.75">
      <c r="O754" s="288"/>
      <c r="P754" s="289"/>
      <c r="Q754" s="289"/>
      <c r="R754" s="288"/>
    </row>
    <row r="755" spans="15:18" ht="12.75">
      <c r="O755" s="288"/>
      <c r="P755" s="289"/>
      <c r="Q755" s="289"/>
      <c r="R755" s="288"/>
    </row>
    <row r="756" spans="15:18" ht="12.75">
      <c r="O756" s="288"/>
      <c r="P756" s="289"/>
      <c r="Q756" s="289"/>
      <c r="R756" s="288"/>
    </row>
    <row r="757" spans="15:18" ht="12.75">
      <c r="O757" s="288"/>
      <c r="P757" s="289"/>
      <c r="Q757" s="289"/>
      <c r="R757" s="288"/>
    </row>
    <row r="758" spans="15:18" ht="12.75">
      <c r="O758" s="288"/>
      <c r="P758" s="289"/>
      <c r="Q758" s="289"/>
      <c r="R758" s="288"/>
    </row>
    <row r="759" spans="15:18" ht="12.75">
      <c r="O759" s="288"/>
      <c r="P759" s="289"/>
      <c r="Q759" s="289"/>
      <c r="R759" s="288"/>
    </row>
    <row r="760" spans="15:18" ht="12.75">
      <c r="O760" s="288"/>
      <c r="P760" s="289"/>
      <c r="Q760" s="289"/>
      <c r="R760" s="288"/>
    </row>
    <row r="761" spans="15:18" ht="12.75">
      <c r="O761" s="288"/>
      <c r="P761" s="289"/>
      <c r="Q761" s="289"/>
      <c r="R761" s="288"/>
    </row>
    <row r="762" spans="15:18" ht="12.75">
      <c r="O762" s="288"/>
      <c r="P762" s="289"/>
      <c r="Q762" s="289"/>
      <c r="R762" s="288"/>
    </row>
    <row r="763" spans="15:18" ht="12.75">
      <c r="O763" s="288"/>
      <c r="P763" s="289"/>
      <c r="Q763" s="289"/>
      <c r="R763" s="288"/>
    </row>
    <row r="764" spans="15:18" ht="12.75">
      <c r="O764" s="288"/>
      <c r="P764" s="289"/>
      <c r="Q764" s="289"/>
      <c r="R764" s="288"/>
    </row>
    <row r="765" spans="15:18" ht="12.75">
      <c r="O765" s="288"/>
      <c r="P765" s="289"/>
      <c r="Q765" s="289"/>
      <c r="R765" s="288"/>
    </row>
    <row r="766" spans="15:18" ht="12.75">
      <c r="O766" s="288"/>
      <c r="P766" s="289"/>
      <c r="Q766" s="289"/>
      <c r="R766" s="288"/>
    </row>
    <row r="767" spans="15:18" ht="12.75">
      <c r="O767" s="288"/>
      <c r="P767" s="289"/>
      <c r="Q767" s="289"/>
      <c r="R767" s="288"/>
    </row>
    <row r="768" spans="15:18" ht="12.75">
      <c r="O768" s="288"/>
      <c r="P768" s="289"/>
      <c r="Q768" s="289"/>
      <c r="R768" s="288"/>
    </row>
    <row r="769" spans="15:18" ht="12.75">
      <c r="O769" s="288"/>
      <c r="P769" s="289"/>
      <c r="Q769" s="289"/>
      <c r="R769" s="288"/>
    </row>
    <row r="770" spans="15:18" ht="12.75">
      <c r="O770" s="288"/>
      <c r="P770" s="289"/>
      <c r="Q770" s="289"/>
      <c r="R770" s="288"/>
    </row>
    <row r="771" spans="15:18" ht="12.75">
      <c r="O771" s="288"/>
      <c r="P771" s="289"/>
      <c r="Q771" s="289"/>
      <c r="R771" s="288"/>
    </row>
    <row r="772" spans="15:18" ht="12.75">
      <c r="O772" s="288"/>
      <c r="P772" s="289"/>
      <c r="Q772" s="289"/>
      <c r="R772" s="288"/>
    </row>
    <row r="773" spans="15:18" ht="12.75">
      <c r="O773" s="288"/>
      <c r="P773" s="289"/>
      <c r="Q773" s="289"/>
      <c r="R773" s="288"/>
    </row>
    <row r="774" spans="15:18" ht="12.75">
      <c r="O774" s="288"/>
      <c r="P774" s="289"/>
      <c r="Q774" s="289"/>
      <c r="R774" s="288"/>
    </row>
    <row r="775" spans="15:18" ht="12.75">
      <c r="O775" s="288"/>
      <c r="P775" s="289"/>
      <c r="Q775" s="289"/>
      <c r="R775" s="288"/>
    </row>
    <row r="776" spans="15:18" ht="12.75">
      <c r="O776" s="288"/>
      <c r="P776" s="289"/>
      <c r="Q776" s="289"/>
      <c r="R776" s="288"/>
    </row>
    <row r="777" spans="15:18" ht="12.75">
      <c r="O777" s="288"/>
      <c r="P777" s="289"/>
      <c r="Q777" s="289"/>
      <c r="R777" s="288"/>
    </row>
    <row r="778" spans="15:18" ht="12.75">
      <c r="O778" s="288"/>
      <c r="P778" s="289"/>
      <c r="Q778" s="289"/>
      <c r="R778" s="288"/>
    </row>
    <row r="779" spans="15:18" ht="12.75">
      <c r="O779" s="288"/>
      <c r="P779" s="289"/>
      <c r="Q779" s="289"/>
      <c r="R779" s="288"/>
    </row>
    <row r="780" spans="15:18" ht="12.75">
      <c r="O780" s="288"/>
      <c r="P780" s="289"/>
      <c r="Q780" s="289"/>
      <c r="R780" s="288"/>
    </row>
    <row r="781" spans="15:18" ht="12.75">
      <c r="O781" s="288"/>
      <c r="P781" s="289"/>
      <c r="Q781" s="289"/>
      <c r="R781" s="288"/>
    </row>
    <row r="782" spans="15:18" ht="12.75">
      <c r="O782" s="288"/>
      <c r="P782" s="289"/>
      <c r="Q782" s="289"/>
      <c r="R782" s="288"/>
    </row>
    <row r="783" spans="15:18" ht="12.75">
      <c r="O783" s="288"/>
      <c r="P783" s="289"/>
      <c r="Q783" s="289"/>
      <c r="R783" s="288"/>
    </row>
    <row r="784" spans="15:18" ht="12.75">
      <c r="O784" s="288"/>
      <c r="P784" s="289"/>
      <c r="Q784" s="289"/>
      <c r="R784" s="288"/>
    </row>
    <row r="785" spans="15:18" ht="12.75">
      <c r="O785" s="288"/>
      <c r="P785" s="289"/>
      <c r="Q785" s="289"/>
      <c r="R785" s="288"/>
    </row>
    <row r="786" spans="15:18" ht="12.75">
      <c r="O786" s="288"/>
      <c r="P786" s="289"/>
      <c r="Q786" s="289"/>
      <c r="R786" s="288"/>
    </row>
    <row r="787" spans="15:18" ht="12.75">
      <c r="O787" s="288"/>
      <c r="P787" s="289"/>
      <c r="Q787" s="289"/>
      <c r="R787" s="288"/>
    </row>
    <row r="788" spans="15:18" ht="12.75">
      <c r="O788" s="288"/>
      <c r="P788" s="289"/>
      <c r="Q788" s="289"/>
      <c r="R788" s="288"/>
    </row>
    <row r="789" spans="15:18" ht="12.75">
      <c r="O789" s="288"/>
      <c r="P789" s="289"/>
      <c r="Q789" s="289"/>
      <c r="R789" s="288"/>
    </row>
    <row r="790" spans="15:18" ht="12.75">
      <c r="O790" s="288"/>
      <c r="P790" s="289"/>
      <c r="Q790" s="289"/>
      <c r="R790" s="288"/>
    </row>
    <row r="791" spans="15:18" ht="12.75">
      <c r="O791" s="288"/>
      <c r="P791" s="289"/>
      <c r="Q791" s="289"/>
      <c r="R791" s="288"/>
    </row>
    <row r="792" spans="15:18" ht="12.75">
      <c r="O792" s="288"/>
      <c r="P792" s="289"/>
      <c r="Q792" s="289"/>
      <c r="R792" s="288"/>
    </row>
    <row r="793" spans="15:18" ht="12.75">
      <c r="O793" s="288"/>
      <c r="P793" s="289"/>
      <c r="Q793" s="289"/>
      <c r="R793" s="288"/>
    </row>
    <row r="794" spans="15:18" ht="12.75">
      <c r="O794" s="288"/>
      <c r="P794" s="289"/>
      <c r="Q794" s="289"/>
      <c r="R794" s="288"/>
    </row>
    <row r="795" spans="15:18" ht="12.75">
      <c r="O795" s="288"/>
      <c r="P795" s="289"/>
      <c r="Q795" s="289"/>
      <c r="R795" s="288"/>
    </row>
    <row r="796" spans="15:18" ht="12.75">
      <c r="O796" s="288"/>
      <c r="P796" s="289"/>
      <c r="Q796" s="289"/>
      <c r="R796" s="288"/>
    </row>
    <row r="797" spans="15:18" ht="12.75">
      <c r="O797" s="288"/>
      <c r="P797" s="289"/>
      <c r="Q797" s="289"/>
      <c r="R797" s="288"/>
    </row>
    <row r="798" spans="15:18" ht="12.75">
      <c r="O798" s="288"/>
      <c r="P798" s="289"/>
      <c r="Q798" s="289"/>
      <c r="R798" s="288"/>
    </row>
    <row r="799" spans="15:18" ht="12.75">
      <c r="O799" s="288"/>
      <c r="P799" s="289"/>
      <c r="Q799" s="289"/>
      <c r="R799" s="288"/>
    </row>
    <row r="800" spans="15:18" ht="12.75">
      <c r="O800" s="288"/>
      <c r="P800" s="289"/>
      <c r="Q800" s="289"/>
      <c r="R800" s="288"/>
    </row>
    <row r="801" spans="15:18" ht="12.75">
      <c r="O801" s="288"/>
      <c r="P801" s="289"/>
      <c r="Q801" s="289"/>
      <c r="R801" s="288"/>
    </row>
    <row r="802" spans="15:18" ht="12.75">
      <c r="O802" s="288"/>
      <c r="P802" s="289"/>
      <c r="Q802" s="289"/>
      <c r="R802" s="288"/>
    </row>
    <row r="803" spans="15:18" ht="12.75">
      <c r="O803" s="288"/>
      <c r="P803" s="289"/>
      <c r="Q803" s="289"/>
      <c r="R803" s="288"/>
    </row>
    <row r="804" spans="15:18" ht="12.75">
      <c r="O804" s="288"/>
      <c r="P804" s="289"/>
      <c r="Q804" s="289"/>
      <c r="R804" s="288"/>
    </row>
    <row r="805" spans="15:18" ht="12.75">
      <c r="O805" s="288"/>
      <c r="P805" s="289"/>
      <c r="Q805" s="289"/>
      <c r="R805" s="288"/>
    </row>
    <row r="806" spans="15:18" ht="12.75">
      <c r="O806" s="288"/>
      <c r="P806" s="289"/>
      <c r="Q806" s="289"/>
      <c r="R806" s="288"/>
    </row>
    <row r="807" spans="15:18" ht="12.75">
      <c r="O807" s="288"/>
      <c r="P807" s="289"/>
      <c r="Q807" s="289"/>
      <c r="R807" s="288"/>
    </row>
    <row r="808" spans="15:18" ht="12.75">
      <c r="O808" s="288"/>
      <c r="P808" s="289"/>
      <c r="Q808" s="289"/>
      <c r="R808" s="288"/>
    </row>
    <row r="809" spans="15:18" ht="12.75">
      <c r="O809" s="288"/>
      <c r="P809" s="289"/>
      <c r="Q809" s="289"/>
      <c r="R809" s="288"/>
    </row>
    <row r="810" spans="15:18" ht="12.75">
      <c r="O810" s="288"/>
      <c r="P810" s="289"/>
      <c r="Q810" s="289"/>
      <c r="R810" s="288"/>
    </row>
    <row r="811" spans="15:18" ht="12.75">
      <c r="O811" s="288"/>
      <c r="P811" s="289"/>
      <c r="Q811" s="289"/>
      <c r="R811" s="288"/>
    </row>
    <row r="812" spans="15:18" ht="12.75">
      <c r="O812" s="288"/>
      <c r="P812" s="289"/>
      <c r="Q812" s="289"/>
      <c r="R812" s="288"/>
    </row>
    <row r="813" spans="15:18" ht="12.75">
      <c r="O813" s="288"/>
      <c r="P813" s="289"/>
      <c r="Q813" s="289"/>
      <c r="R813" s="288"/>
    </row>
    <row r="814" spans="15:18" ht="12.75">
      <c r="O814" s="288"/>
      <c r="P814" s="289"/>
      <c r="Q814" s="289"/>
      <c r="R814" s="288"/>
    </row>
    <row r="815" spans="15:18" ht="12.75">
      <c r="O815" s="288"/>
      <c r="P815" s="289"/>
      <c r="Q815" s="289"/>
      <c r="R815" s="288"/>
    </row>
    <row r="816" spans="15:18" ht="12.75">
      <c r="O816" s="288"/>
      <c r="P816" s="289"/>
      <c r="Q816" s="289"/>
      <c r="R816" s="288"/>
    </row>
    <row r="817" spans="15:18" ht="12.75">
      <c r="O817" s="288"/>
      <c r="P817" s="289"/>
      <c r="Q817" s="289"/>
      <c r="R817" s="288"/>
    </row>
    <row r="818" spans="15:18" ht="12.75">
      <c r="O818" s="288"/>
      <c r="P818" s="289"/>
      <c r="Q818" s="289"/>
      <c r="R818" s="288"/>
    </row>
    <row r="819" spans="15:18" ht="12.75">
      <c r="O819" s="288"/>
      <c r="P819" s="289"/>
      <c r="Q819" s="289"/>
      <c r="R819" s="288"/>
    </row>
    <row r="820" spans="15:18" ht="12.75">
      <c r="O820" s="288"/>
      <c r="P820" s="289"/>
      <c r="Q820" s="289"/>
      <c r="R820" s="288"/>
    </row>
    <row r="821" spans="15:18" ht="12.75">
      <c r="O821" s="288"/>
      <c r="P821" s="289"/>
      <c r="Q821" s="289"/>
      <c r="R821" s="288"/>
    </row>
    <row r="822" spans="15:18" ht="12.75">
      <c r="O822" s="288"/>
      <c r="P822" s="289"/>
      <c r="Q822" s="289"/>
      <c r="R822" s="288"/>
    </row>
    <row r="823" spans="15:18" ht="12.75">
      <c r="O823" s="288"/>
      <c r="P823" s="289"/>
      <c r="Q823" s="289"/>
      <c r="R823" s="288"/>
    </row>
    <row r="824" spans="15:18" ht="12.75">
      <c r="O824" s="288"/>
      <c r="P824" s="289"/>
      <c r="Q824" s="289"/>
      <c r="R824" s="288"/>
    </row>
    <row r="825" spans="15:18" ht="12.75">
      <c r="O825" s="288"/>
      <c r="P825" s="289"/>
      <c r="Q825" s="289"/>
      <c r="R825" s="288"/>
    </row>
    <row r="826" spans="15:18" ht="12.75">
      <c r="O826" s="288"/>
      <c r="P826" s="289"/>
      <c r="Q826" s="289"/>
      <c r="R826" s="288"/>
    </row>
    <row r="827" spans="15:18" ht="12.75">
      <c r="O827" s="288"/>
      <c r="P827" s="289"/>
      <c r="Q827" s="289"/>
      <c r="R827" s="288"/>
    </row>
    <row r="828" spans="15:18" ht="12.75">
      <c r="O828" s="288"/>
      <c r="P828" s="289"/>
      <c r="Q828" s="289"/>
      <c r="R828" s="288"/>
    </row>
    <row r="829" spans="15:18" ht="12.75">
      <c r="O829" s="288"/>
      <c r="P829" s="289"/>
      <c r="Q829" s="289"/>
      <c r="R829" s="288"/>
    </row>
    <row r="830" spans="15:18" ht="12.75">
      <c r="O830" s="288"/>
      <c r="P830" s="289"/>
      <c r="Q830" s="289"/>
      <c r="R830" s="288"/>
    </row>
    <row r="831" spans="15:18" ht="12.75">
      <c r="O831" s="288"/>
      <c r="P831" s="289"/>
      <c r="Q831" s="289"/>
      <c r="R831" s="288"/>
    </row>
    <row r="832" spans="15:18" ht="12.75">
      <c r="O832" s="288"/>
      <c r="P832" s="289"/>
      <c r="Q832" s="289"/>
      <c r="R832" s="288"/>
    </row>
    <row r="833" spans="15:18" ht="12.75">
      <c r="O833" s="288"/>
      <c r="P833" s="289"/>
      <c r="Q833" s="289"/>
      <c r="R833" s="288"/>
    </row>
    <row r="834" spans="15:18" ht="12.75">
      <c r="O834" s="288"/>
      <c r="P834" s="289"/>
      <c r="Q834" s="289"/>
      <c r="R834" s="288"/>
    </row>
    <row r="835" spans="15:18" ht="12.75">
      <c r="O835" s="288"/>
      <c r="P835" s="289"/>
      <c r="Q835" s="289"/>
      <c r="R835" s="288"/>
    </row>
    <row r="836" spans="15:18" ht="12.75">
      <c r="O836" s="288"/>
      <c r="P836" s="289"/>
      <c r="Q836" s="289"/>
      <c r="R836" s="288"/>
    </row>
    <row r="837" spans="15:18" ht="12.75">
      <c r="O837" s="288"/>
      <c r="P837" s="289"/>
      <c r="Q837" s="289"/>
      <c r="R837" s="288"/>
    </row>
    <row r="838" spans="15:18" ht="12.75">
      <c r="O838" s="288"/>
      <c r="P838" s="289"/>
      <c r="Q838" s="289"/>
      <c r="R838" s="288"/>
    </row>
    <row r="839" spans="15:18" ht="12.75">
      <c r="O839" s="288"/>
      <c r="P839" s="289"/>
      <c r="Q839" s="289"/>
      <c r="R839" s="288"/>
    </row>
    <row r="840" spans="15:18" ht="12.75">
      <c r="O840" s="288"/>
      <c r="P840" s="289"/>
      <c r="Q840" s="289"/>
      <c r="R840" s="288"/>
    </row>
    <row r="841" spans="15:18" ht="12.75">
      <c r="O841" s="288"/>
      <c r="P841" s="289"/>
      <c r="Q841" s="289"/>
      <c r="R841" s="288"/>
    </row>
    <row r="842" spans="15:18" ht="12.75">
      <c r="O842" s="288"/>
      <c r="P842" s="289"/>
      <c r="Q842" s="289"/>
      <c r="R842" s="288"/>
    </row>
    <row r="843" spans="15:18" ht="12.75">
      <c r="O843" s="288"/>
      <c r="P843" s="289"/>
      <c r="Q843" s="289"/>
      <c r="R843" s="288"/>
    </row>
    <row r="844" spans="15:18" ht="12.75">
      <c r="O844" s="288"/>
      <c r="P844" s="289"/>
      <c r="Q844" s="289"/>
      <c r="R844" s="288"/>
    </row>
    <row r="845" spans="15:18" ht="12.75">
      <c r="O845" s="288"/>
      <c r="P845" s="289"/>
      <c r="Q845" s="289"/>
      <c r="R845" s="288"/>
    </row>
    <row r="846" spans="15:18" ht="12.75">
      <c r="O846" s="288"/>
      <c r="P846" s="289"/>
      <c r="Q846" s="289"/>
      <c r="R846" s="288"/>
    </row>
    <row r="847" spans="15:18" ht="12.75">
      <c r="O847" s="288"/>
      <c r="P847" s="289"/>
      <c r="Q847" s="289"/>
      <c r="R847" s="288"/>
    </row>
    <row r="848" spans="15:18" ht="12.75">
      <c r="O848" s="288"/>
      <c r="P848" s="289"/>
      <c r="Q848" s="289"/>
      <c r="R848" s="288"/>
    </row>
    <row r="849" spans="15:18" ht="12.75">
      <c r="O849" s="288"/>
      <c r="P849" s="289"/>
      <c r="Q849" s="289"/>
      <c r="R849" s="288"/>
    </row>
    <row r="850" spans="15:18" ht="12.75">
      <c r="O850" s="288"/>
      <c r="P850" s="289"/>
      <c r="Q850" s="289"/>
      <c r="R850" s="288"/>
    </row>
    <row r="851" spans="15:18" ht="12.75">
      <c r="O851" s="288"/>
      <c r="P851" s="289"/>
      <c r="Q851" s="289"/>
      <c r="R851" s="288"/>
    </row>
    <row r="852" spans="15:18" ht="12.75">
      <c r="O852" s="288"/>
      <c r="P852" s="289"/>
      <c r="Q852" s="289"/>
      <c r="R852" s="288"/>
    </row>
    <row r="853" spans="15:18" ht="12.75">
      <c r="O853" s="288"/>
      <c r="P853" s="289"/>
      <c r="Q853" s="289"/>
      <c r="R853" s="288"/>
    </row>
    <row r="854" spans="15:18" ht="12.75">
      <c r="O854" s="288"/>
      <c r="P854" s="289"/>
      <c r="Q854" s="289"/>
      <c r="R854" s="288"/>
    </row>
    <row r="855" spans="15:18" ht="12.75">
      <c r="O855" s="288"/>
      <c r="P855" s="289"/>
      <c r="Q855" s="289"/>
      <c r="R855" s="288"/>
    </row>
    <row r="856" spans="15:18" ht="12.75">
      <c r="O856" s="288"/>
      <c r="P856" s="289"/>
      <c r="Q856" s="289"/>
      <c r="R856" s="288"/>
    </row>
    <row r="857" spans="15:18" ht="12.75">
      <c r="O857" s="288"/>
      <c r="P857" s="289"/>
      <c r="Q857" s="289"/>
      <c r="R857" s="288"/>
    </row>
    <row r="858" spans="15:18" ht="12.75">
      <c r="O858" s="288"/>
      <c r="P858" s="289"/>
      <c r="Q858" s="289"/>
      <c r="R858" s="288"/>
    </row>
    <row r="859" spans="15:18" ht="12.75">
      <c r="O859" s="288"/>
      <c r="P859" s="289"/>
      <c r="Q859" s="289"/>
      <c r="R859" s="288"/>
    </row>
    <row r="860" spans="15:18" ht="12.75">
      <c r="O860" s="288"/>
      <c r="P860" s="289"/>
      <c r="Q860" s="289"/>
      <c r="R860" s="288"/>
    </row>
    <row r="861" spans="15:18" ht="12.75">
      <c r="O861" s="288"/>
      <c r="P861" s="289"/>
      <c r="Q861" s="289"/>
      <c r="R861" s="288"/>
    </row>
    <row r="862" spans="15:18" ht="12.75">
      <c r="O862" s="288"/>
      <c r="P862" s="289"/>
      <c r="Q862" s="289"/>
      <c r="R862" s="288"/>
    </row>
    <row r="863" spans="15:18" ht="12.75">
      <c r="O863" s="288"/>
      <c r="P863" s="289"/>
      <c r="Q863" s="289"/>
      <c r="R863" s="288"/>
    </row>
    <row r="864" spans="15:18" ht="12.75">
      <c r="O864" s="288"/>
      <c r="P864" s="289"/>
      <c r="Q864" s="289"/>
      <c r="R864" s="288"/>
    </row>
    <row r="865" spans="15:18" ht="12.75">
      <c r="O865" s="288"/>
      <c r="P865" s="289"/>
      <c r="Q865" s="289"/>
      <c r="R865" s="288"/>
    </row>
    <row r="866" spans="15:18" ht="12.75">
      <c r="O866" s="288"/>
      <c r="P866" s="289"/>
      <c r="Q866" s="289"/>
      <c r="R866" s="288"/>
    </row>
    <row r="867" spans="15:18" ht="12.75">
      <c r="O867" s="288"/>
      <c r="P867" s="289"/>
      <c r="Q867" s="289"/>
      <c r="R867" s="288"/>
    </row>
    <row r="868" spans="15:18" ht="12.75">
      <c r="O868" s="288"/>
      <c r="P868" s="289"/>
      <c r="Q868" s="289"/>
      <c r="R868" s="288"/>
    </row>
    <row r="869" spans="15:18" ht="12.75">
      <c r="O869" s="288"/>
      <c r="P869" s="289"/>
      <c r="Q869" s="289"/>
      <c r="R869" s="288"/>
    </row>
    <row r="870" spans="15:18" ht="12.75">
      <c r="O870" s="288"/>
      <c r="P870" s="289"/>
      <c r="Q870" s="289"/>
      <c r="R870" s="288"/>
    </row>
    <row r="871" spans="15:18" ht="12.75">
      <c r="O871" s="288"/>
      <c r="P871" s="289"/>
      <c r="Q871" s="289"/>
      <c r="R871" s="288"/>
    </row>
    <row r="872" spans="15:18" ht="12.75">
      <c r="O872" s="288"/>
      <c r="P872" s="289"/>
      <c r="Q872" s="289"/>
      <c r="R872" s="288"/>
    </row>
    <row r="873" spans="15:18" ht="12.75">
      <c r="O873" s="288"/>
      <c r="P873" s="289"/>
      <c r="Q873" s="289"/>
      <c r="R873" s="288"/>
    </row>
    <row r="874" spans="15:18" ht="12.75">
      <c r="O874" s="288"/>
      <c r="P874" s="289"/>
      <c r="Q874" s="289"/>
      <c r="R874" s="288"/>
    </row>
    <row r="875" spans="15:18" ht="12.75">
      <c r="O875" s="288"/>
      <c r="P875" s="289"/>
      <c r="Q875" s="289"/>
      <c r="R875" s="288"/>
    </row>
    <row r="876" spans="15:18" ht="12.75">
      <c r="O876" s="288"/>
      <c r="P876" s="289"/>
      <c r="Q876" s="289"/>
      <c r="R876" s="288"/>
    </row>
    <row r="877" spans="15:18" ht="12.75">
      <c r="O877" s="288"/>
      <c r="P877" s="289"/>
      <c r="Q877" s="289"/>
      <c r="R877" s="288"/>
    </row>
    <row r="878" spans="15:18" ht="12.75">
      <c r="O878" s="288"/>
      <c r="P878" s="289"/>
      <c r="Q878" s="289"/>
      <c r="R878" s="288"/>
    </row>
    <row r="879" spans="15:18" ht="12.75">
      <c r="O879" s="288"/>
      <c r="P879" s="289"/>
      <c r="Q879" s="289"/>
      <c r="R879" s="288"/>
    </row>
    <row r="880" spans="15:18" ht="12.75">
      <c r="O880" s="288"/>
      <c r="P880" s="289"/>
      <c r="Q880" s="289"/>
      <c r="R880" s="288"/>
    </row>
    <row r="881" spans="15:18" ht="12.75">
      <c r="O881" s="288"/>
      <c r="P881" s="289"/>
      <c r="Q881" s="289"/>
      <c r="R881" s="288"/>
    </row>
    <row r="882" spans="15:18" ht="12.75">
      <c r="O882" s="288"/>
      <c r="P882" s="289"/>
      <c r="Q882" s="289"/>
      <c r="R882" s="288"/>
    </row>
    <row r="883" spans="15:18" ht="12.75">
      <c r="O883" s="288"/>
      <c r="P883" s="289"/>
      <c r="Q883" s="289"/>
      <c r="R883" s="288"/>
    </row>
  </sheetData>
  <sheetProtection algorithmName="SHA-512" hashValue="zhL2qTSa5TzqHuqdm+x+bEnWGHc3z189nS/Wg7NPAxR+Uvvyt/Mle5gOf9eX8xVhniMXQdCzk1DCPlzQUR5NNA==" saltValue="5X9wIigadc8xwlzhnJIxcA==" spinCount="100000" sheet="1" objects="1" scenarios="1"/>
  <mergeCells count="8">
    <mergeCell ref="G3:H4"/>
    <mergeCell ref="A3:B3"/>
    <mergeCell ref="A4:B4"/>
    <mergeCell ref="A2:C2"/>
    <mergeCell ref="A1:C1"/>
    <mergeCell ref="C3:F3"/>
    <mergeCell ref="C4:F4"/>
    <mergeCell ref="D2:E2"/>
  </mergeCells>
  <dataValidations count="4">
    <dataValidation type="whole" operator="notEqual" allowBlank="1" showInputMessage="1" showErrorMessage="1" promptTitle="Francesco" prompt="Inserire numero prograssivo del nodo padre" errorTitle="Francesco" error="Attenzione nodo padre uguale al nodo figlio. Consigliato lavaggio viso e caffè." sqref="B386">
      <formula1>A386</formula1>
    </dataValidation>
    <dataValidation type="whole" allowBlank="1" showInputMessage="1" showErrorMessage="1" errorTitle="fuori range" error="Il min numero di nodi è 1 il max 650_x000a_se vuoi più nodi aumenta il valore della_x000a_costante Maxnodi nel codice" sqref="D1">
      <formula1>1</formula1>
      <formula2>650</formula2>
    </dataValidation>
    <dataValidation type="list" allowBlank="1" showInputMessage="1" showErrorMessage="1" sqref="E6:E111">
      <formula1>$O$6:$O$21</formula1>
    </dataValidation>
    <dataValidation type="list" allowBlank="1" showInputMessage="1" showErrorMessage="1" sqref="D2">
      <formula1>$O$24:$O$30</formula1>
    </dataValidation>
  </dataValidation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86" r:id="rId14"/>
  <rowBreaks count="2" manualBreakCount="2">
    <brk id="111" max="16383" man="1"/>
    <brk id="650" max="16383" man="1"/>
  </rowBreaks>
  <drawing r:id="rId13"/>
  <legacyDrawing r:id="rId12"/>
  <controls>
    <control shapeId="2057" r:id="rId1" name="Calcola_tutto"/>
    <control shapeId="26763" r:id="rId2" name="CommandButton1"/>
    <control shapeId="26769" r:id="rId3" name="TextBox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</cp:lastModifiedBy>
  <cp:lastPrinted>2013-10-28T13:53:32Z</cp:lastPrinted>
  <dcterms:created xsi:type="dcterms:W3CDTF">1996-11-05T10:16:36Z</dcterms:created>
  <dcterms:modified xsi:type="dcterms:W3CDTF">2022-11-29T07:33:30Z</dcterms:modified>
  <cp:category/>
  <cp:version/>
  <cp:contentType/>
  <cp:contentStatus/>
</cp:coreProperties>
</file>